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8535" activeTab="0"/>
  </bookViews>
  <sheets>
    <sheet name="계속비사업(변경)조서 (2)" sheetId="1" r:id="rId1"/>
    <sheet name="Sheet1" sheetId="2" r:id="rId2"/>
  </sheets>
  <definedNames>
    <definedName name="_xlnm.Print_Area" localSheetId="0">'계속비사업(변경)조서 (2)'!$A$2:$Q$222</definedName>
    <definedName name="_xlnm.Print_Titles" localSheetId="0">'계속비사업(변경)조서 (2)'!$2:$5</definedName>
  </definedNames>
  <calcPr fullCalcOnLoad="1"/>
</workbook>
</file>

<file path=xl/sharedStrings.xml><?xml version="1.0" encoding="utf-8"?>
<sst xmlns="http://schemas.openxmlformats.org/spreadsheetml/2006/main" count="723" uniqueCount="324">
  <si>
    <t>구분</t>
  </si>
  <si>
    <t>사업개요</t>
  </si>
  <si>
    <t>총사업비</t>
  </si>
  <si>
    <t>예산액</t>
  </si>
  <si>
    <t>지출액</t>
  </si>
  <si>
    <t>지출잔액</t>
  </si>
  <si>
    <t>기존</t>
  </si>
  <si>
    <t>변경</t>
  </si>
  <si>
    <t>증감</t>
  </si>
  <si>
    <t>사    업</t>
  </si>
  <si>
    <t>계 속 비 사 업(변경) 조 서</t>
  </si>
  <si>
    <t>하수시설과</t>
  </si>
  <si>
    <t>해당부서</t>
  </si>
  <si>
    <t>2013년 까지</t>
  </si>
  <si>
    <t>2014년</t>
  </si>
  <si>
    <t>2016년
예산액</t>
  </si>
  <si>
    <t>2017년이후 
예산액</t>
  </si>
  <si>
    <t>창조도시
건설</t>
  </si>
  <si>
    <t>도시재생선도사업</t>
  </si>
  <si>
    <t>산업기능
이전적지를
활용한
창조경제
중심지구
조성</t>
  </si>
  <si>
    <t>지역경제안정</t>
  </si>
  <si>
    <t>시장유통관리</t>
  </si>
  <si>
    <t>문화기반시설확충</t>
  </si>
  <si>
    <t>오창복합문화센터 건립</t>
  </si>
  <si>
    <t>문화기반
시설 확충</t>
  </si>
  <si>
    <t>시립미술관
건립</t>
  </si>
  <si>
    <t>문화재
보존관리</t>
  </si>
  <si>
    <t>상당산성 
정비사업</t>
  </si>
  <si>
    <t>○위  치 : 상당구 산성동 산28-2 일원
○사업량 : 765,748㎡
○기  간 : 2007~2016</t>
  </si>
  <si>
    <t>정북동토성
정비사업</t>
  </si>
  <si>
    <t>○위  치 : 상당구 정북동 일원
○사업량 : 146,487㎡
○기  간 : 1999~2015</t>
  </si>
  <si>
    <t>도시재생관리</t>
  </si>
  <si>
    <t>구 청주역사재현 및 환경정비사업</t>
  </si>
  <si>
    <t>추억의 풍물야시장 및 시민문화공간 조성</t>
  </si>
  <si>
    <t>문화예술 특성화를 통한 중앙동 상권활성화 사업</t>
  </si>
  <si>
    <t>도시개발</t>
  </si>
  <si>
    <t>청주테크노폴리스공업용수도설치사업</t>
  </si>
  <si>
    <t>청주테크노폴리스 폐수연계처리시설 설치사업</t>
  </si>
  <si>
    <t>○신규</t>
  </si>
  <si>
    <t>성재산업단지 용수공급시설</t>
  </si>
  <si>
    <t>균형적인 도시개발 추진</t>
  </si>
  <si>
    <t>오송제2생명과학단지 폐수종말처리시설</t>
  </si>
  <si>
    <t>오송제2생명과학단지 용수공급시설</t>
  </si>
  <si>
    <t>청주청원 통합시 경관계획(재정비) 수립</t>
  </si>
  <si>
    <t>주거환경
개선사업</t>
  </si>
  <si>
    <t>영운구역
주거환경
개선사업</t>
  </si>
  <si>
    <t>광역도시대비역동적인안전한도로교통망구축</t>
  </si>
  <si>
    <t>개신지구 우수저류시설 설치사업</t>
  </si>
  <si>
    <t>도장골 
소하천 
정비사업</t>
  </si>
  <si>
    <t>무심천 고향의 강 정비사업</t>
  </si>
  <si>
    <t>월운천 생태하천 복원사업</t>
  </si>
  <si>
    <t>용두천 생태하천 복원사업</t>
  </si>
  <si>
    <t>자연재해로부터 안전한 하천정비</t>
  </si>
  <si>
    <t>자연이살아숨쉬는생태하천복원</t>
  </si>
  <si>
    <t>자연과 시민이 함께하는 하천조성</t>
  </si>
  <si>
    <t>폐기물처리시설확충</t>
  </si>
  <si>
    <t>청주권광역소각시설 증설사업</t>
  </si>
  <si>
    <t>○ 설계용역완료
○ 공정률:5%</t>
  </si>
  <si>
    <t>○2014.7:공사착공
○공정률 : 1.5%</t>
  </si>
  <si>
    <t xml:space="preserve">○실시설계 완료
○공정률 : 15%
</t>
  </si>
  <si>
    <t xml:space="preserve">하수도
시설
관리
</t>
  </si>
  <si>
    <t xml:space="preserve">공공하수
처리시설
운영 및
유지관리
</t>
  </si>
  <si>
    <t>지역균형발전을위한도시기반조성</t>
  </si>
  <si>
    <t>도로관리</t>
  </si>
  <si>
    <t>청주대교보수보강공사</t>
  </si>
  <si>
    <t>청남교보수보강공사</t>
  </si>
  <si>
    <t>○위  치 : 흥덕구 강서2동
○사업량 : 공업용수5,143톤/일
○기  간 : 2013~2016</t>
  </si>
  <si>
    <t>○위  치 : 수동~용담동
○사업량 : L=1.55km,B=20m
○기  간 : 2005~2014</t>
  </si>
  <si>
    <t>○위  치 : 수동~용담동
○사업량 : L=1.55km,B=20m
○기  간 : 2005~2016</t>
  </si>
  <si>
    <t>○위  치 : 월오동~가덕면 한계리
○사업량 : L=1.13km,B=25m
○기  간 : 2010~2016</t>
  </si>
  <si>
    <t>○위  치 : 청주역~옥산
○사업량 : L=2.1km,B=8m→25m
○기  간 : 2008~2018</t>
  </si>
  <si>
    <t>○위  치 : 예술대학~율량2지구간
○사업량 : L=0.62km,B=12m
○기  간 : 2012~2016</t>
  </si>
  <si>
    <t>○위  치 : 덕천교~새터초교사거리
○사업량 : L=0.43km,B=10m→25m
○기  간 : 2012~2017</t>
  </si>
  <si>
    <t>○위  치 : 지북동 지북방죽일워 
○사업량 : L=0.27km,B=15m
○기  간 : 2015~2017</t>
  </si>
  <si>
    <t>○위  치 : 흥덕구 수의동
○사업량 : 소하천정비 L=1.0km
○기  간 : 2015~2016</t>
  </si>
  <si>
    <t>○위  치 : 상당구 미원면 구방리
○사업량 : 소하천정비 L=1.5km
○기  간 : 2015~2016</t>
  </si>
  <si>
    <t>○실시설계 진행중
○5%</t>
  </si>
  <si>
    <t>○신규 사업</t>
  </si>
  <si>
    <t>총    계</t>
  </si>
  <si>
    <t>기존</t>
  </si>
  <si>
    <t>변경</t>
  </si>
  <si>
    <t>증감</t>
  </si>
  <si>
    <t>재해 및 재난 예방</t>
  </si>
  <si>
    <t>침수위험
지구 정비</t>
  </si>
  <si>
    <t>내덕지구
우수저류시설 설치사업</t>
  </si>
  <si>
    <t>안전총괄과</t>
  </si>
  <si>
    <t>○위  치 : 구MBC앞
○사업량 : Q=20,000㎥
○기  간 : 2012~2014</t>
  </si>
  <si>
    <t>○위  치 : 내덕2동
○사업량 : 122,407㎡
○기  간 : 2014~2017</t>
  </si>
  <si>
    <t>원마루시장 
고객지원센터건립</t>
  </si>
  <si>
    <t>지역경제과</t>
  </si>
  <si>
    <t>○위  치 : 서원구 분평동 1335
○사업량 : 신축 212㎡(2층)
○기  간 : 2014~2016</t>
  </si>
  <si>
    <t>문화예술과</t>
  </si>
  <si>
    <t>○위  치 : 오창읍 각리 636-8
○사업량 : 대지9,367㎡ 면적8,284.5㎡
○기  간 : 2013~2015</t>
  </si>
  <si>
    <t>전문체육육성지원</t>
  </si>
  <si>
    <t>청주흥덕지구축구공원조성사업</t>
  </si>
  <si>
    <t>체육교육과</t>
  </si>
  <si>
    <t>○위  치 : 흥덕구 휴암동 일원
○사업량 : 부지46,737㎡ 연면적 200㎡
○기  간 : 2011~2015</t>
  </si>
  <si>
    <t>장애인스포츠센터건립사업</t>
  </si>
  <si>
    <t>○위  치 : 상당구 사천동 산59-4번지
○사업량 : 부지20,000㎡연면적4,500㎡
○기  간 : 2011~2015</t>
  </si>
  <si>
    <t>국민체육센터건립사업</t>
  </si>
  <si>
    <t>○위  치 : 상당구 월오동 179-3번지
○사업량 : 부지9,254㎡ 연면적1,999㎡
○기  간 : 2013~2015</t>
  </si>
  <si>
    <t>근대5종훈련장건립사업</t>
  </si>
  <si>
    <t>○위  치 : 상당구 사천동 산59-4번지
○사업량 : 연면적1,000㎡
○기  간 : 2011~2015</t>
  </si>
  <si>
    <t>내수생활체육공원조성</t>
  </si>
  <si>
    <t>○위  치 : 내수읍 내수리 100번지 
○사업량 : 부지면적 154,068㎡
○기  간 : 2013~2017</t>
  </si>
  <si>
    <t>농업생산기반시설확충</t>
  </si>
  <si>
    <t>옥산면소재지 종합정비사업</t>
  </si>
  <si>
    <t>농업정책과</t>
  </si>
  <si>
    <t>○위  치 : 옥산면 일원
○사업량 : 종합정비 1식
○기  간 : 2014~2017</t>
  </si>
  <si>
    <t>오송읍소재지 종합정비사업</t>
  </si>
  <si>
    <t>○위  치 : 오송읍 일원
○사업량 : 종합정비 1식
○기  간 : 2014~2018</t>
  </si>
  <si>
    <t>임업경쟁력강화</t>
  </si>
  <si>
    <t>산지개발</t>
  </si>
  <si>
    <t>자연휴양림조성</t>
  </si>
  <si>
    <t>산림과</t>
  </si>
  <si>
    <t>국민여가캠핑장조성</t>
  </si>
  <si>
    <t>포플러장학금기념세미나관건립</t>
  </si>
  <si>
    <t>축산경쟁력강화</t>
  </si>
  <si>
    <t>축산물 유통기반 확충</t>
  </si>
  <si>
    <t>사슴클러스터사업</t>
  </si>
  <si>
    <t>축산과</t>
  </si>
  <si>
    <t>가축방역</t>
  </si>
  <si>
    <t>도시재생과</t>
  </si>
  <si>
    <t>○위  치 : 흥덕구 강서2동
○사업량 : 오ㆍ폐수 중계펌프장
           (Q=3,500㎥/일) 
○기  간 : 2015~2017</t>
  </si>
  <si>
    <t>건축디자인과</t>
  </si>
  <si>
    <t>주거정비과</t>
  </si>
  <si>
    <t xml:space="preserve">광역도시대비 역동적인 안전한 도로교통망구축 </t>
  </si>
  <si>
    <t>주간선광역도로망조기구축</t>
  </si>
  <si>
    <t>청주(휴암~오동)국도대체우회도로건설</t>
  </si>
  <si>
    <t>도로시설과</t>
  </si>
  <si>
    <t>청주(남면~북면)국도대체우회도로건설</t>
  </si>
  <si>
    <t>제2순환로(서청주교~송절교차로)개설공사</t>
  </si>
  <si>
    <t>○위  치 : 비하동 서청주교사거리
           ~송절삼거리
○사업량 : L=1.88km, B=35m
○기  간 : 2012~2015</t>
  </si>
  <si>
    <t>○위  치 : 비하동 서청주교사거리
           ~송절삼거리
○사업량 : L=1.88km, B=35m
○기  간 : 2012~2017</t>
  </si>
  <si>
    <t>광역도시 대비 역동적인 안전한 도로교통망 구축</t>
  </si>
  <si>
    <t>주간선 광역도로망 조기 구축</t>
  </si>
  <si>
    <t>무심동서로 확장사업</t>
  </si>
  <si>
    <t>도심과농촌지역연결도로개설</t>
  </si>
  <si>
    <t>강서택지지구~석곡교차로 도로개설</t>
  </si>
  <si>
    <t>○위  치 : 강서동~남이면 석실리
○사업량 : L=2km, B=30m
○기  간 : 2010~2015</t>
  </si>
  <si>
    <t>○위  치 : 강서동~남이면 석실리
○사업량 : L=2km, B=30m
○기  간 : 2010~2016</t>
  </si>
  <si>
    <t>상당공원~명암로간 도로개설</t>
  </si>
  <si>
    <t>월오~가덕간도로개설공사</t>
  </si>
  <si>
    <t>청주역~옥산간도로확장공사</t>
  </si>
  <si>
    <t>광역도시대비역동적인안전한도로교통망구축</t>
  </si>
  <si>
    <t>청주대학교 예술대학~율량2지구간 도로개설공사</t>
  </si>
  <si>
    <t>도심내도로교통망구축</t>
  </si>
  <si>
    <t>덕천교~새터초교사거리 도로확장</t>
  </si>
  <si>
    <t>탑연1리~진흥아파트 우회도로 건설</t>
  </si>
  <si>
    <t>가장로(아름다운웨딩홀~고은삼거리)도로확장</t>
  </si>
  <si>
    <t>미평동 남지로 도로개설</t>
  </si>
  <si>
    <t>지북동 마을진입로 개설</t>
  </si>
  <si>
    <t>하천방재과</t>
  </si>
  <si>
    <t>구방 소하천
정비사업</t>
  </si>
  <si>
    <t>자연이살아숨쉬는생태하천복원</t>
  </si>
  <si>
    <t>자연생태계 복원 및 관리</t>
  </si>
  <si>
    <t>생태환경조성</t>
  </si>
  <si>
    <t>청주국제에코콤플렉스조성</t>
  </si>
  <si>
    <t>환경정책과</t>
  </si>
  <si>
    <t>○위  치 : 흥덕구 문암동100 
○사업량 : 210,000㎡
○기  간 : 2013~2015</t>
  </si>
  <si>
    <t>쾌적한생활환경조성</t>
  </si>
  <si>
    <t>폐기물처리시설설치 및 운영</t>
  </si>
  <si>
    <t>청주권
광역매립장
증설사업</t>
  </si>
  <si>
    <t>자원정책과</t>
  </si>
  <si>
    <t>○위  치 : 청원군 강내면 학천리 산79
           외 3필지(현 매립장 내)
○사업량 : 면적 24,700㎡
○기  간 : 2012~2016</t>
  </si>
  <si>
    <t>○위  치 : 청원군 강내면 학천리 산79
           외 3필지(현 매립장 내)
○사업량 : 면적 29,093㎡
○기  간 : 2012~2016</t>
  </si>
  <si>
    <t>가덕하수처리 시설설치사업</t>
  </si>
  <si>
    <t>하수시설과</t>
  </si>
  <si>
    <t>남이하수처리시설 설치사업</t>
  </si>
  <si>
    <t>남이하수관거 정비사업</t>
  </si>
  <si>
    <t>남일하수관거 정비사업</t>
  </si>
  <si>
    <t>묵방 3리
마을하수
처리시설
설치사업</t>
  </si>
  <si>
    <t>석실하수관거 정비사업</t>
  </si>
  <si>
    <t>서원구 
건설교통과</t>
  </si>
  <si>
    <t>지역균형발전위한 도시기반조성</t>
  </si>
  <si>
    <t>도로관리</t>
  </si>
  <si>
    <t>석남천교 재가설공사(강서1동 교량정비)</t>
  </si>
  <si>
    <t>흥덕구 
건설교통과</t>
  </si>
  <si>
    <t>창조도시
담당관</t>
  </si>
  <si>
    <t xml:space="preserve"> 당해연도
예산액
(2015년)</t>
  </si>
  <si>
    <t>○활성화계획 수립 용역 
  수행자 선정 중</t>
  </si>
  <si>
    <t>○2014.4.1. 착공
○공정율 35%</t>
  </si>
  <si>
    <t>○정밀안전진단 완료
○구조부재 철거 및 보강
○공정율 40%</t>
  </si>
  <si>
    <t>○상당산성 종합정비계획
  수립용역 50%
○서문루 및 주변성벽보수              
  40%</t>
  </si>
  <si>
    <t>○실시설계 진행중</t>
  </si>
  <si>
    <t>○기본계획 수립완료
○시행계획 수립중
○공정율 5%</t>
  </si>
  <si>
    <t>○실시설계용역추진중
 (공공디자인심의 중)</t>
  </si>
  <si>
    <t>○산림휴양관 실시설계완료    
  후 추진예정</t>
  </si>
  <si>
    <t xml:space="preserve">○도시관리계획변경중
○건축물철거 26동 완료
○보상 13필지 완료
       5필지 미보상 </t>
  </si>
  <si>
    <t>○풍물시장 및 중앙로가로
  환경개선(L=935m)
○공정율 70%</t>
  </si>
  <si>
    <t>○공업용수 설치사업
  (배수관로) 착공
○공정율 5%</t>
  </si>
  <si>
    <t>○신규
○2015년 원인자 부담금 
  부과 예정</t>
  </si>
  <si>
    <t>○실시설계용역 위한
  기술자문등 검토중</t>
  </si>
  <si>
    <t xml:space="preserve">○2014. 10. 30. : 
  주거환경개선사업
  영운구역 주민설명회
</t>
  </si>
  <si>
    <t>○공정율 76%</t>
  </si>
  <si>
    <t>○공정율 95%</t>
  </si>
  <si>
    <t>○실시계획 인가
  협의중</t>
  </si>
  <si>
    <t>○2013.12 : 단기1공구 준공
○2014.12 : 단기3공구 
  보상결정
*공정율 : 단기1공구 완료   
 (100%)
  단기3공구 보상준비</t>
  </si>
  <si>
    <t>○2010.  4 : 용역착수
○2012. 12 : 용역 준공
○현재 보상 추진 중
  * 보상율 90%</t>
  </si>
  <si>
    <t>○공정율 63%</t>
  </si>
  <si>
    <t>○노선변경설계중</t>
  </si>
  <si>
    <t>○공정율 11%</t>
  </si>
  <si>
    <t>○보상중(53%)</t>
  </si>
  <si>
    <t>○보상중(38%)</t>
  </si>
  <si>
    <t>○보상중(32%)</t>
  </si>
  <si>
    <t>○2014.10:기본 및 실시설계
 사전설계검토(소방방재청) 
 승인
○2014.12~2015.12:공사추진</t>
  </si>
  <si>
    <t>○신규 사업</t>
  </si>
  <si>
    <t>○공사진행중
○공정율 22.5%</t>
  </si>
  <si>
    <t>○사업발주 준비중</t>
  </si>
  <si>
    <t>○실시설계 진행중</t>
  </si>
  <si>
    <t>○실시설계 완료
○일상감사 및 
  계약심사 진행중</t>
  </si>
  <si>
    <t>○사업집행 예정</t>
  </si>
  <si>
    <t>○설계용역완료
○공정률: 5%</t>
  </si>
  <si>
    <t xml:space="preserve">○실시설계용역완료
○2014.12:사업집행
   (공정률 :5%) </t>
  </si>
  <si>
    <t xml:space="preserve">○실시설계용역완료
○2014.12:사업집행
   (공정률 : 5%) </t>
  </si>
  <si>
    <t>○신규</t>
  </si>
  <si>
    <t>○교량재가설
○공정율 30%</t>
  </si>
  <si>
    <t>○ 실시설계 진행중</t>
  </si>
  <si>
    <t xml:space="preserve">
○토지매입완료
○30%</t>
  </si>
  <si>
    <t>○위  치 : 옥화자연휴양림
○사업량 : 산림휴양관 1개소(2,803㎡)
○기  간 : 2014~2016</t>
  </si>
  <si>
    <t>○위  치 : 옥화자연휴양림
○사업량 : 오토캠핑장조성(13,500㎡)
○기  간 : 2014~2016</t>
  </si>
  <si>
    <t>○위  치 : 옥화자연휴양림
○사업량 : 산림휴양관 세미나실 1개소
○기  간 : 2014~2016</t>
  </si>
  <si>
    <t>○위  치 : 강내면 태성리 산 8번지
○사업량 : 1개소(800㎡:건축연면적)
○기  간 : 2013~2015</t>
  </si>
  <si>
    <t>○실시설계용역추진중
 - 공공디자인심의완료
 - 자연휴양림조성계획변경
   승인 검토중</t>
  </si>
  <si>
    <t>○위  치 : 청주시 일원
○사업량 : 940.349㎢
○기  간 : 2013~2015</t>
  </si>
  <si>
    <t>살고싶은 행복한 도시계획수립</t>
  </si>
  <si>
    <t>2020년 청주 청원도시관리계획 수립</t>
  </si>
  <si>
    <t>도시계획과</t>
  </si>
  <si>
    <t>○실시설계 완료
○2015년 착공예정</t>
  </si>
  <si>
    <t>○위  치 : 남일면 효촌리외3곳
○사업량 : 하수관로22.9km
○기  간 : 2012~2016</t>
  </si>
  <si>
    <t>○위  치 : 서촌동 653-1 
○사업량 : L=70m,B=8m
○기  간 : 2013~2015</t>
  </si>
  <si>
    <t>○위  치 : 서촌동 653-1 
○사업량 : L=70m,B=8m
○기  간 : 2013~2015</t>
  </si>
  <si>
    <t>○위  치 : 강내면 학천리 일원
○사업량 : 하수관로 L=4.7km
○기  간 : 2012~2015</t>
  </si>
  <si>
    <t>○위  치 : 상당 문의면~청남대 일원
○사업량 : 하수관거L=10.5km
○기  간 : 2012~2015</t>
  </si>
  <si>
    <t>○위  치 : 내수읍 묵방리 일원
○사업량 : 하수처리시설 30톤/일
○기  간 : 2012~2015</t>
  </si>
  <si>
    <t>○2013.7 : 설계용역 완료
○2014.11: 공정율 80%</t>
  </si>
  <si>
    <t>○2014.5 : 설계용역 완료
○2014.11: 공정율 20%</t>
  </si>
  <si>
    <t>○기본및실시설계완료
○2014.7 : 공사착공
  공정율 : 10%</t>
  </si>
  <si>
    <t>○위  치 : 송천교~장평교
○사업량 : L=8.9km, B=20~35m
○기  간 : 2008~2020</t>
  </si>
  <si>
    <t>○위  치 : 청주시 청원구 오창읍 
           성산리, 장남리 일원
○사업량 : L=5.0km
○기  간 : 2013∼2016</t>
  </si>
  <si>
    <t>유기동물보호소 건립</t>
  </si>
  <si>
    <t>(단위 : 천원)</t>
  </si>
  <si>
    <t>○위   치 : 서원구 충렬로 18번길50
○사업량 : 부지 9,134㎡, 건물 4,546㎡
   (지하1층, 지상4층)
○기  간 : 2012~2015</t>
  </si>
  <si>
    <t>○위   치 : 상당구 사직동 604-26
○사업량 : 부지 9,134㎡, 건물 4,546㎡ 
    (지하1층, 지상4층)
○기  간 : 2012~2014</t>
  </si>
  <si>
    <t>○위  치 : 영운동 167-1번지일원
○사업량 : 32,000㎡ 
    (필지 231, 건물 124동, 235세대)
○기  간 : 2014~2018</t>
  </si>
  <si>
    <t>○위  치 : 청주청원 통합구역
○사업량 : 940,349㎢
○기  간 : 2014~2015</t>
  </si>
  <si>
    <t>○위  치 : 청주청원 통합구역
○사업량 : 940,349㎢
○기  간 : 2014~2015</t>
  </si>
  <si>
    <t>○위  치 : 상당구 분문로2가 일원
○사업량 : 청주역사 재현 A=4,249㎡
○기  간 : 2012~2015</t>
  </si>
  <si>
    <t>○위  치 : 휴암~오동
○사업량 : L=13.33km,B=20m
○기  간 : 2008~2016</t>
  </si>
  <si>
    <t>○위  치 : 효촌~휴암
○사업량 : L=11.4Km,B=20m
○기  간 : 2001~2015</t>
  </si>
  <si>
    <t>○위  치 : 개신동 충북대 정문
○사업량 : 우수저류시설 V=13,700㎥
○기  간 : 2013~2015</t>
  </si>
  <si>
    <t>○위  치 : 남일.두산리103번지 일원
○사업량 : 하수처리장 Q=800톤/일
○기  간 : 2013~2016</t>
  </si>
  <si>
    <t>○위  치 : 상당구 가덕면 일원
○사업량 : 하수관거 L=36km
○기  간 : 2013~2016</t>
  </si>
  <si>
    <t xml:space="preserve">○위  치 : 서원구 남이면 부용외천리
○사업량 : 1,000톤/일,하수관로 7.4km
○기  간 : 2012~2016
</t>
  </si>
  <si>
    <t>○위  치 : 청원구 상리로 8번길 100
○사업량 : 692.39㎡
○기  간 : 2015~2019</t>
  </si>
  <si>
    <t>○위  치 : 상당구 서문시장, 중앙공원 
○사업량 : L=630m, A=357㎡
○기  간 : 2013~2015</t>
  </si>
  <si>
    <t>○위  치 : 상당구 서문시장, 중앙공원 
○사업량 : L=935m, A=357㎡
○기  간 : 2013~2015</t>
  </si>
  <si>
    <t>○위  치 :북문로2가 소나무길 일원
○사업량 :문화예술기반구축 A=2,137㎡
          특화거리조성 L=1,300m
○기  간 : 2014~2018</t>
  </si>
  <si>
    <t>○위  치 : 흥덕구 원평동∼
                    상당구 지북동
○사업량 : L=6.7km
○기  간 : 2011∼2018</t>
  </si>
  <si>
    <t>○위  치 : 상당구 월오동 운동동 일원
○사업량 : L=2.5
○기  간 : 2012∼2015</t>
  </si>
  <si>
    <t>○위  치 : 상당구 월오동 운동동 일원
○사업량 : L=2.5
○기  간 : 2012∼2015</t>
  </si>
  <si>
    <t>○위  치 : 휴암동 338번지일원
○사업량 : 소각시설200톤/일
○기  간 : 2009~2014</t>
  </si>
  <si>
    <t>○위  치 : 휴암동 388-2번지일원
○사업량 : 소각시설200톤/일
○기  간 : 2009~2015</t>
  </si>
  <si>
    <t>○위  치 : 남이.척산리외3곳
○사업량 : 하수관로24.5km
○기  간 : 2012~2016</t>
  </si>
  <si>
    <t>○위  치 : 서원구 남이면 석실리일원
○사업량 : 하수관거 L=4.9km
○기  간 : 2012~2016</t>
  </si>
  <si>
    <t>○위  치 : 서원구 사직동 청주대교
○사업량 : 교량받침 교체 168개소,
         교면방수 및 재포장 2,295㎡
○기  간 : 2015~2016</t>
  </si>
  <si>
    <t>○위  치 : 서원구 모충동 청남교
○사업량 : 교량받침 교체 160개소,
         교면방수 및 재포장 3,321㎡
○기  간 : 2015~2016</t>
  </si>
  <si>
    <t>비   고
(공정율)</t>
  </si>
  <si>
    <t>○기본계획 수립중</t>
  </si>
  <si>
    <t>문화산업
진흥</t>
  </si>
  <si>
    <t>전통문화
보존및전승</t>
  </si>
  <si>
    <t>사회체육
진흥</t>
  </si>
  <si>
    <t>농업기반
구축</t>
  </si>
  <si>
    <t>살고싶은 
도시건설</t>
  </si>
  <si>
    <t>지속가능
도시재생</t>
  </si>
  <si>
    <t>도시재생
관리</t>
  </si>
  <si>
    <t>○정북동 해자정비
  설계승인 요청
 (문화재청)2014.10.31</t>
  </si>
  <si>
    <t>산림경영
강화</t>
  </si>
  <si>
    <t>균형적인
도시개발</t>
  </si>
  <si>
    <t>산업단지
조성</t>
  </si>
  <si>
    <t>녹색도시
명품도시
구현</t>
  </si>
  <si>
    <t>도시 및
주거환경
개선사업</t>
  </si>
  <si>
    <t>시민감동
건축행정
추진</t>
  </si>
  <si>
    <t xml:space="preserve">공공하수처리
시설운영 및
유지관리
</t>
  </si>
  <si>
    <t xml:space="preserve">하수도
시설관리
</t>
  </si>
  <si>
    <t>학천마을
하수도
정비사업</t>
  </si>
  <si>
    <t>청남대하수관거
정비사업</t>
  </si>
  <si>
    <t>가덕하수관거 설치사업</t>
  </si>
  <si>
    <t>밝고깨끗한자원순환도시 으뜸 청주</t>
  </si>
  <si>
    <t>○위  치 : 개신동 충북대 정문
○사업량 : 우수저류시설 V=13,700㎥
○기  간 : 2013~2015</t>
  </si>
  <si>
    <t>내수지구 가축분뇨 처리시설 개선사업</t>
  </si>
  <si>
    <t>○공정율 55%
○2015.7월 준공예정</t>
  </si>
  <si>
    <t>○공정율 20%
○2015.12월 준공예정</t>
  </si>
  <si>
    <t>○실시설계 진행중
 - 2015.2월 설계완료
 - 2015.12월 준공예정</t>
  </si>
  <si>
    <t>○도시계획시설 결정 중</t>
  </si>
  <si>
    <t>○위  치 : 강내면 태성리 산 8번지
○사업량 : 1개소(800㎡ : 건축연면적)
○기  간 : 2013~2015</t>
  </si>
  <si>
    <t>○용역진행중(2015년까지)
○공정율 20%</t>
  </si>
  <si>
    <t>○위  치 : 오창읍 성재리
○사업량 : 관로(D300) 10.0km
○기  간 : 2014~2016</t>
  </si>
  <si>
    <t>○위  치 : 흥덕구 오송읍 봉산리 일원
○사업량 : 11,8000㎥/일
(1단계 5,900㎥/일, 2단계 5,900㎥/일)
○기  간 : 2014~2018</t>
  </si>
  <si>
    <t>○위  치 : 흥덕구 오송읍 봉산리 일원
○사업량 : 관로 6.3㎞(D400~500㎜),
      가압장 1,820㎥, 배수지4,599㎥
○기  간 : 2014~2018</t>
  </si>
  <si>
    <t>○위  치 : 영운동 167-1번지일원
○사업량 :32,000㎡ 
    (필지231, 건물124, 세대수 235)
○기  간 : 2014~2018</t>
  </si>
  <si>
    <t>○경관자원조사
○경관기본구상
○용역기간 18개월
○공정율 45%</t>
  </si>
  <si>
    <t>○위  치 : 강내면사무소~진흥아파트
○사업량 : L=2.5km,B=20m
○기  간 : 2014~2018</t>
  </si>
  <si>
    <t>○위  치 : 아름다운웨딩홀~고은삼거리
○사업량 : L=4.2km,B=8~13→20m
○기  간 : 2015~2019</t>
  </si>
  <si>
    <t>○위  치 : 청주가스충전소~자동차매매
○사업량 : L=0.66km,B=20m
○기  간 : 2015~2019</t>
  </si>
  <si>
    <t>○ 실시설계 용역완료
○ 2014. 11.13재원협의
   결과 총사업비 1,011
   백만원 상향 조정</t>
  </si>
  <si>
    <t>최고수준의 체육시설관리</t>
  </si>
  <si>
    <t>경기력 향상을 위한 체육시설 개선</t>
  </si>
  <si>
    <t>청원종합사격장 시설보수사업</t>
  </si>
  <si>
    <t>청주실내수영장 개선사업(장애)</t>
  </si>
  <si>
    <t>청주실내수영장 개선사업(노후)</t>
  </si>
  <si>
    <t>안전을 취우선으로 하는 체육시설 유지관리</t>
  </si>
  <si>
    <t>청주체육관 개선사업(장애)</t>
  </si>
  <si>
    <t>청주체육관 개선사업(노후)</t>
  </si>
  <si>
    <t>체육시설과</t>
  </si>
  <si>
    <t>○진입로 이설 등
  공사 진행중
○공정율 55%</t>
  </si>
  <si>
    <t>○정리추경 예산확보</t>
  </si>
  <si>
    <t>○위  치 : 내수읍 내수리141번지 일원
○사업량 : 140톤/일
○기  간 : 2012~2016</t>
  </si>
  <si>
    <t>○위  치 : 내수읍 도원세교로 369
○사업량 : 결선사격장 증축 등
○기  간 : 2012~2015</t>
  </si>
  <si>
    <t>70건</t>
  </si>
  <si>
    <t xml:space="preserve">○위  치 : 서원구 흥덕로 69
○사업량 : 장애인관람석 설치 등
○기  간 : 2014~2016 </t>
  </si>
  <si>
    <t xml:space="preserve">○위  치 : 서원구 흥덕로 69
○사업량 : 천장,바닥,타일교체 등 
○기  간 : 2014~2016 </t>
  </si>
  <si>
    <t>○위  치 : 서원구 사직대로 229
○사업량 : 화장실보수,자동문 설치 등 
○기  간 : 2014~2016</t>
  </si>
  <si>
    <t>○위  치 : 서원구 사직대로 229
○사업량 : 창호,바닥교체,방송설비 등
○기  간 : 2014~2016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</si>
</sst>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#,##0_);\(#,##0\)"/>
    <numFmt numFmtId="180" formatCode="0_);[Red]\(0\)"/>
    <numFmt numFmtId="181" formatCode="000\-000"/>
    <numFmt numFmtId="182" formatCode="0_);\(0\)"/>
    <numFmt numFmtId="183" formatCode="0.00_ "/>
    <numFmt numFmtId="184" formatCode="00.00_ "/>
    <numFmt numFmtId="185" formatCode="00.0\ "/>
    <numFmt numFmtId="186" formatCode="#,##0;[Red]#,##0"/>
    <numFmt numFmtId="187" formatCode="#,##0_ ;[Red]\-#,##0\ "/>
    <numFmt numFmtId="188" formatCode="0.0%"/>
    <numFmt numFmtId="189" formatCode="[$-412]yyyy&quot;년&quot;\ m&quot;월&quot;\ d&quot;일&quot;\ dddd"/>
    <numFmt numFmtId="190" formatCode="_(* #,##0.00_);_(* \(#,##0.00\);_(* &quot;-&quot;??_);_(@_)"/>
    <numFmt numFmtId="191" formatCode="_(* #,##0_);_(* \(#,##0\);_(* &quot;-&quot;_);_(@_)"/>
    <numFmt numFmtId="192" formatCode="_(\$* #,##0.00_);_(\$* \(#,##0.00\);_(\$* &quot;-&quot;??_);_(@_)"/>
    <numFmt numFmtId="193" formatCode="_(\$* #,##0_);_(\$* \(#,##0\);_(\$* &quot;-&quot;_);_(@_)"/>
    <numFmt numFmtId="194" formatCode="[$-412]AM/PM\ h:mm:ss"/>
  </numFmts>
  <fonts count="49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color indexed="8"/>
      <name val="굴림체"/>
      <family val="3"/>
    </font>
    <font>
      <sz val="10"/>
      <color indexed="8"/>
      <name val="굴림"/>
      <family val="3"/>
    </font>
    <font>
      <sz val="9"/>
      <name val="굴림체"/>
      <family val="3"/>
    </font>
    <font>
      <sz val="24"/>
      <color indexed="8"/>
      <name val="HY울릉도M"/>
      <family val="1"/>
    </font>
    <font>
      <sz val="10"/>
      <name val="굴림"/>
      <family val="3"/>
    </font>
    <font>
      <sz val="9"/>
      <name val="돋움"/>
      <family val="3"/>
    </font>
    <font>
      <b/>
      <sz val="10"/>
      <name val="굴림체"/>
      <family val="3"/>
    </font>
    <font>
      <b/>
      <sz val="9"/>
      <name val="굴림체"/>
      <family val="3"/>
    </font>
    <font>
      <b/>
      <sz val="10"/>
      <name val="Arial Narrow"/>
      <family val="2"/>
    </font>
    <font>
      <sz val="9"/>
      <name val="Arial Narrow"/>
      <family val="2"/>
    </font>
    <font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64">
      <alignment/>
      <protection/>
    </xf>
    <xf numFmtId="0" fontId="5" fillId="0" borderId="0" xfId="64" applyFill="1">
      <alignment/>
      <protection/>
    </xf>
    <xf numFmtId="178" fontId="5" fillId="0" borderId="0" xfId="64" applyNumberFormat="1" applyFill="1">
      <alignment/>
      <protection/>
    </xf>
    <xf numFmtId="0" fontId="5" fillId="0" borderId="0" xfId="64" applyFill="1" applyAlignment="1">
      <alignment vertical="center"/>
      <protection/>
    </xf>
    <xf numFmtId="0" fontId="5" fillId="33" borderId="0" xfId="64" applyFill="1" applyAlignment="1">
      <alignment vertical="center"/>
      <protection/>
    </xf>
    <xf numFmtId="0" fontId="5" fillId="33" borderId="0" xfId="64" applyFill="1">
      <alignment/>
      <protection/>
    </xf>
    <xf numFmtId="0" fontId="5" fillId="33" borderId="0" xfId="64" applyFill="1">
      <alignment/>
      <protection/>
    </xf>
    <xf numFmtId="186" fontId="4" fillId="0" borderId="10" xfId="0" applyNumberFormat="1" applyFont="1" applyFill="1" applyBorder="1" applyAlignment="1">
      <alignment horizontal="right" vertical="center" shrinkToFit="1"/>
    </xf>
    <xf numFmtId="187" fontId="4" fillId="0" borderId="10" xfId="0" applyNumberFormat="1" applyFont="1" applyFill="1" applyBorder="1" applyAlignment="1">
      <alignment horizontal="right" vertical="center" shrinkToFit="1"/>
    </xf>
    <xf numFmtId="49" fontId="6" fillId="33" borderId="10" xfId="64" applyNumberFormat="1" applyFont="1" applyFill="1" applyBorder="1" applyAlignment="1">
      <alignment horizontal="left" vertical="center" wrapText="1"/>
      <protection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178" fontId="6" fillId="0" borderId="10" xfId="0" applyNumberFormat="1" applyFont="1" applyBorder="1" applyAlignment="1">
      <alignment horizontal="left" vertical="center" wrapText="1"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center" wrapText="1" shrinkToFit="1"/>
    </xf>
    <xf numFmtId="0" fontId="8" fillId="33" borderId="0" xfId="64" applyFont="1" applyFill="1">
      <alignment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186" fontId="6" fillId="0" borderId="10" xfId="0" applyNumberFormat="1" applyFont="1" applyFill="1" applyBorder="1" applyAlignment="1">
      <alignment horizontal="right" vertical="center" shrinkToFit="1"/>
    </xf>
    <xf numFmtId="49" fontId="9" fillId="0" borderId="10" xfId="0" applyNumberFormat="1" applyFont="1" applyFill="1" applyBorder="1" applyAlignment="1">
      <alignment vertical="center" wrapText="1" shrinkToFit="1"/>
    </xf>
    <xf numFmtId="187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vertical="center"/>
      <protection/>
    </xf>
    <xf numFmtId="0" fontId="8" fillId="0" borderId="0" xfId="64" applyFont="1">
      <alignment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49" fontId="6" fillId="34" borderId="10" xfId="64" applyNumberFormat="1" applyFont="1" applyFill="1" applyBorder="1" applyAlignment="1">
      <alignment horizontal="center" vertical="center" wrapText="1"/>
      <protection/>
    </xf>
    <xf numFmtId="49" fontId="6" fillId="34" borderId="10" xfId="64" applyNumberFormat="1" applyFont="1" applyFill="1" applyBorder="1" applyAlignment="1">
      <alignment horizontal="left" vertical="center" wrapText="1"/>
      <protection/>
    </xf>
    <xf numFmtId="0" fontId="6" fillId="34" borderId="10" xfId="64" applyFont="1" applyFill="1" applyBorder="1" applyAlignment="1">
      <alignment vertical="center"/>
      <protection/>
    </xf>
    <xf numFmtId="187" fontId="6" fillId="0" borderId="10" xfId="0" applyNumberFormat="1" applyFont="1" applyFill="1" applyBorder="1" applyAlignment="1">
      <alignment vertical="center" shrinkToFit="1"/>
    </xf>
    <xf numFmtId="187" fontId="6" fillId="0" borderId="10" xfId="64" applyNumberFormat="1" applyFont="1" applyFill="1" applyBorder="1" applyAlignment="1">
      <alignment vertical="center" shrinkToFit="1"/>
      <protection/>
    </xf>
    <xf numFmtId="49" fontId="6" fillId="0" borderId="10" xfId="0" applyNumberFormat="1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/>
    </xf>
    <xf numFmtId="0" fontId="8" fillId="0" borderId="0" xfId="64" applyFont="1" applyFill="1">
      <alignment/>
      <protection/>
    </xf>
    <xf numFmtId="49" fontId="6" fillId="0" borderId="10" xfId="64" applyNumberFormat="1" applyFont="1" applyFill="1" applyBorder="1" applyAlignment="1">
      <alignment horizontal="left" vertical="top" wrapText="1"/>
      <protection/>
    </xf>
    <xf numFmtId="49" fontId="10" fillId="0" borderId="10" xfId="64" applyNumberFormat="1" applyFont="1" applyFill="1" applyBorder="1" applyAlignment="1">
      <alignment horizontal="left" vertical="center" wrapText="1"/>
      <protection/>
    </xf>
    <xf numFmtId="0" fontId="8" fillId="0" borderId="0" xfId="64" applyFont="1" applyFill="1" applyAlignment="1">
      <alignment horizontal="left"/>
      <protection/>
    </xf>
    <xf numFmtId="0" fontId="8" fillId="0" borderId="0" xfId="64" applyFont="1" applyFill="1" applyAlignment="1">
      <alignment horizontal="right"/>
      <protection/>
    </xf>
    <xf numFmtId="0" fontId="6" fillId="0" borderId="10" xfId="64" applyFont="1" applyFill="1" applyBorder="1" applyAlignment="1">
      <alignment horizontal="left"/>
      <protection/>
    </xf>
    <xf numFmtId="187" fontId="6" fillId="0" borderId="10" xfId="64" applyNumberFormat="1" applyFont="1" applyFill="1" applyBorder="1" applyAlignment="1">
      <alignment vertical="center" wrapText="1"/>
      <protection/>
    </xf>
    <xf numFmtId="187" fontId="8" fillId="0" borderId="0" xfId="64" applyNumberFormat="1" applyFont="1" applyFill="1" applyAlignment="1">
      <alignment/>
      <protection/>
    </xf>
    <xf numFmtId="187" fontId="12" fillId="0" borderId="10" xfId="64" applyNumberFormat="1" applyFont="1" applyFill="1" applyBorder="1" applyAlignment="1">
      <alignment vertical="center" shrinkToFit="1"/>
      <protection/>
    </xf>
    <xf numFmtId="187" fontId="6" fillId="0" borderId="10" xfId="0" applyNumberFormat="1" applyFont="1" applyFill="1" applyBorder="1" applyAlignment="1">
      <alignment vertical="center" shrinkToFit="1"/>
    </xf>
    <xf numFmtId="187" fontId="10" fillId="4" borderId="10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Alignment="1">
      <alignment/>
      <protection/>
    </xf>
    <xf numFmtId="178" fontId="6" fillId="33" borderId="10" xfId="0" applyNumberFormat="1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vertical="center" wrapText="1" shrinkToFit="1"/>
    </xf>
    <xf numFmtId="186" fontId="14" fillId="0" borderId="10" xfId="0" applyNumberFormat="1" applyFont="1" applyFill="1" applyBorder="1" applyAlignment="1">
      <alignment horizontal="right" vertical="center" shrinkToFit="1"/>
    </xf>
    <xf numFmtId="187" fontId="14" fillId="0" borderId="10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vertical="center" wrapText="1" shrinkToFit="1"/>
    </xf>
    <xf numFmtId="186" fontId="4" fillId="0" borderId="11" xfId="0" applyNumberFormat="1" applyFont="1" applyFill="1" applyBorder="1" applyAlignment="1">
      <alignment horizontal="right" vertical="center" shrinkToFit="1"/>
    </xf>
    <xf numFmtId="178" fontId="6" fillId="33" borderId="11" xfId="0" applyNumberFormat="1" applyFont="1" applyFill="1" applyBorder="1" applyAlignment="1">
      <alignment vertical="center" shrinkToFit="1"/>
    </xf>
    <xf numFmtId="49" fontId="6" fillId="0" borderId="10" xfId="64" applyNumberFormat="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/>
    </xf>
    <xf numFmtId="49" fontId="6" fillId="0" borderId="10" xfId="64" applyNumberFormat="1" applyFont="1" applyFill="1" applyBorder="1" applyAlignment="1">
      <alignment horizontal="left" vertical="top" shrinkToFit="1"/>
      <protection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49" fontId="6" fillId="0" borderId="10" xfId="64" applyNumberFormat="1" applyFont="1" applyFill="1" applyBorder="1" applyAlignment="1">
      <alignment vertical="top" wrapText="1"/>
      <protection/>
    </xf>
    <xf numFmtId="49" fontId="6" fillId="0" borderId="10" xfId="64" applyNumberFormat="1" applyFont="1" applyFill="1" applyBorder="1" applyAlignment="1">
      <alignment horizontal="left" vertical="top" shrinkToFit="1"/>
      <protection/>
    </xf>
    <xf numFmtId="0" fontId="6" fillId="0" borderId="10" xfId="0" applyFont="1" applyFill="1" applyBorder="1" applyAlignment="1">
      <alignment vertical="top"/>
    </xf>
    <xf numFmtId="0" fontId="6" fillId="0" borderId="10" xfId="64" applyFont="1" applyFill="1" applyBorder="1" applyAlignment="1">
      <alignment vertical="top" shrinkToFit="1"/>
      <protection/>
    </xf>
    <xf numFmtId="0" fontId="6" fillId="0" borderId="10" xfId="64" applyFont="1" applyFill="1" applyBorder="1" applyAlignment="1">
      <alignment vertical="top" wrapText="1"/>
      <protection/>
    </xf>
    <xf numFmtId="49" fontId="6" fillId="0" borderId="10" xfId="64" applyNumberFormat="1" applyFont="1" applyFill="1" applyBorder="1" applyAlignment="1">
      <alignment horizontal="left" vertical="top" wrapText="1"/>
      <protection/>
    </xf>
    <xf numFmtId="49" fontId="6" fillId="0" borderId="10" xfId="64" applyNumberFormat="1" applyFont="1" applyFill="1" applyBorder="1" applyAlignment="1">
      <alignment vertical="top" wrapText="1" shrinkToFi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6" fillId="0" borderId="13" xfId="64" applyNumberFormat="1" applyFont="1" applyFill="1" applyBorder="1" applyAlignment="1">
      <alignment horizontal="left" vertical="center" wrapText="1"/>
      <protection/>
    </xf>
    <xf numFmtId="49" fontId="6" fillId="0" borderId="11" xfId="64" applyNumberFormat="1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187" fontId="11" fillId="4" borderId="10" xfId="64" applyNumberFormat="1" applyFont="1" applyFill="1" applyBorder="1" applyAlignment="1">
      <alignment horizontal="center" vertical="center" wrapText="1"/>
      <protection/>
    </xf>
    <xf numFmtId="49" fontId="10" fillId="4" borderId="10" xfId="64" applyNumberFormat="1" applyFont="1" applyFill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49" fontId="6" fillId="0" borderId="10" xfId="64" applyNumberFormat="1" applyFont="1" applyFill="1" applyBorder="1" applyAlignment="1">
      <alignment horizontal="center" vertical="top" wrapText="1"/>
      <protection/>
    </xf>
    <xf numFmtId="0" fontId="7" fillId="0" borderId="0" xfId="64" applyFont="1" applyAlignment="1">
      <alignment horizontal="center"/>
      <protection/>
    </xf>
    <xf numFmtId="187" fontId="10" fillId="4" borderId="10" xfId="64" applyNumberFormat="1" applyFont="1" applyFill="1" applyBorder="1" applyAlignment="1">
      <alignment vertical="center" wrapText="1"/>
      <protection/>
    </xf>
    <xf numFmtId="187" fontId="10" fillId="4" borderId="10" xfId="6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64" applyNumberFormat="1" applyFont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49" fontId="6" fillId="0" borderId="10" xfId="64" applyNumberFormat="1" applyFont="1" applyFill="1" applyBorder="1" applyAlignment="1">
      <alignment horizontal="left" vertical="top" wrapText="1" shrinkToFi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49" fontId="4" fillId="0" borderId="10" xfId="64" applyNumberFormat="1" applyFont="1" applyBorder="1" applyAlignment="1">
      <alignment horizontal="left" vertical="center" wrapText="1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S221"/>
  <sheetViews>
    <sheetView tabSelected="1" view="pageLayout" workbookViewId="0" topLeftCell="A1">
      <selection activeCell="S156" sqref="S156"/>
    </sheetView>
  </sheetViews>
  <sheetFormatPr defaultColWidth="8.88671875" defaultRowHeight="12.75" customHeight="1"/>
  <cols>
    <col min="1" max="2" width="8.6640625" style="44" customWidth="1"/>
    <col min="3" max="3" width="8.21484375" style="44" customWidth="1"/>
    <col min="4" max="4" width="9.21484375" style="31" customWidth="1"/>
    <col min="5" max="5" width="5.77734375" style="22" customWidth="1"/>
    <col min="6" max="6" width="25.99609375" style="22" customWidth="1"/>
    <col min="7" max="16" width="9.10546875" style="38" customWidth="1"/>
    <col min="17" max="17" width="18.6640625" style="34" customWidth="1"/>
    <col min="18" max="18" width="9.88671875" style="1" customWidth="1"/>
    <col min="19" max="16384" width="8.88671875" style="1" customWidth="1"/>
  </cols>
  <sheetData>
    <row r="1" ht="5.25" customHeight="1"/>
    <row r="2" spans="1:17" ht="37.5" customHeight="1">
      <c r="A2" s="78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ht="15" customHeight="1">
      <c r="Q3" s="35" t="s">
        <v>241</v>
      </c>
    </row>
    <row r="4" spans="1:17" ht="23.25" customHeight="1">
      <c r="A4" s="75" t="s">
        <v>9</v>
      </c>
      <c r="B4" s="75"/>
      <c r="C4" s="75"/>
      <c r="D4" s="75" t="s">
        <v>12</v>
      </c>
      <c r="E4" s="75" t="s">
        <v>0</v>
      </c>
      <c r="F4" s="75" t="s">
        <v>1</v>
      </c>
      <c r="G4" s="79" t="s">
        <v>2</v>
      </c>
      <c r="H4" s="80" t="s">
        <v>13</v>
      </c>
      <c r="I4" s="80"/>
      <c r="J4" s="80"/>
      <c r="K4" s="80" t="s">
        <v>14</v>
      </c>
      <c r="L4" s="80"/>
      <c r="M4" s="80"/>
      <c r="N4" s="80" t="s">
        <v>179</v>
      </c>
      <c r="O4" s="80" t="s">
        <v>15</v>
      </c>
      <c r="P4" s="74" t="s">
        <v>16</v>
      </c>
      <c r="Q4" s="75" t="s">
        <v>267</v>
      </c>
    </row>
    <row r="5" spans="1:17" ht="23.25" customHeight="1">
      <c r="A5" s="75"/>
      <c r="B5" s="75"/>
      <c r="C5" s="75"/>
      <c r="D5" s="75"/>
      <c r="E5" s="75"/>
      <c r="F5" s="75"/>
      <c r="G5" s="79"/>
      <c r="H5" s="41" t="s">
        <v>3</v>
      </c>
      <c r="I5" s="41" t="s">
        <v>4</v>
      </c>
      <c r="J5" s="41" t="s">
        <v>5</v>
      </c>
      <c r="K5" s="41" t="s">
        <v>3</v>
      </c>
      <c r="L5" s="41" t="s">
        <v>4</v>
      </c>
      <c r="M5" s="41" t="s">
        <v>5</v>
      </c>
      <c r="N5" s="80"/>
      <c r="O5" s="80"/>
      <c r="P5" s="74"/>
      <c r="Q5" s="75"/>
    </row>
    <row r="6" spans="1:17" ht="24" customHeight="1">
      <c r="A6" s="76" t="s">
        <v>78</v>
      </c>
      <c r="B6" s="76"/>
      <c r="C6" s="76"/>
      <c r="D6" s="76"/>
      <c r="E6" s="23" t="s">
        <v>79</v>
      </c>
      <c r="F6" s="76" t="s">
        <v>319</v>
      </c>
      <c r="G6" s="39">
        <f>SUM(H6,K6,N6,O6,P6)</f>
        <v>1700768044</v>
      </c>
      <c r="H6" s="39">
        <f>SUMIF($E$9:$H$241,E9,$H$9:$H$241)</f>
        <v>605321810</v>
      </c>
      <c r="I6" s="39">
        <f>SUMIF($E$9:$I$241,E9,$I$9:$I$241)</f>
        <v>531358791</v>
      </c>
      <c r="J6" s="39">
        <f>H6-I6</f>
        <v>73963019</v>
      </c>
      <c r="K6" s="39">
        <f>SUMIF($E$9:$M$241,E9,K$9:K$241)</f>
        <v>160334417</v>
      </c>
      <c r="L6" s="39">
        <f>SUMIF($E$9:$M$241,E9,L$9:L$241)</f>
        <v>31899675</v>
      </c>
      <c r="M6" s="39">
        <f>K6-L6</f>
        <v>128434742</v>
      </c>
      <c r="N6" s="39">
        <f>SUMIF($E$9:$P$241,E9,N$9:N$521)</f>
        <v>255041611</v>
      </c>
      <c r="O6" s="39">
        <f>SUMIF($E$9:$P$241,E9,O$9:O$521)</f>
        <v>133536372</v>
      </c>
      <c r="P6" s="39">
        <f>SUMIF($E$9:$P$241,E9,P$9:P$521)</f>
        <v>546533834</v>
      </c>
      <c r="Q6" s="33"/>
    </row>
    <row r="7" spans="1:17" ht="24" customHeight="1">
      <c r="A7" s="76"/>
      <c r="B7" s="76"/>
      <c r="C7" s="76"/>
      <c r="D7" s="76"/>
      <c r="E7" s="23" t="s">
        <v>80</v>
      </c>
      <c r="F7" s="76"/>
      <c r="G7" s="39">
        <f>SUM(H7,K7,N7,O7,P7)</f>
        <v>1754637928</v>
      </c>
      <c r="H7" s="39">
        <f>SUMIF($E$9:$H$241,E10,$H$9:$H$241)</f>
        <v>605321810</v>
      </c>
      <c r="I7" s="39">
        <f>SUMIF($E$9:$I$241,E10,$I$9:$I$241)</f>
        <v>537422852</v>
      </c>
      <c r="J7" s="39">
        <f>H7-I7</f>
        <v>67898958</v>
      </c>
      <c r="K7" s="39">
        <f>SUMIF($E$9:$M$241,E10,K$9:K$241)</f>
        <v>152672838</v>
      </c>
      <c r="L7" s="39">
        <f>SUMIF($E$9:$M$241,E10,L$9:L$521)</f>
        <v>59035535</v>
      </c>
      <c r="M7" s="39">
        <f>K7-L7</f>
        <v>93637303</v>
      </c>
      <c r="N7" s="39">
        <f>SUMIF($E$9:$P$241,E10,N$9:N$521)</f>
        <v>188877933</v>
      </c>
      <c r="O7" s="39">
        <f>SUMIF($E$9:$P$241,E10,O$9:O$521)</f>
        <v>204519863</v>
      </c>
      <c r="P7" s="39">
        <f>SUMIF($E$9:$P$241,E10,P$9:P$521)</f>
        <v>603245484</v>
      </c>
      <c r="Q7" s="33"/>
    </row>
    <row r="8" spans="1:17" ht="24" customHeight="1">
      <c r="A8" s="76"/>
      <c r="B8" s="76"/>
      <c r="C8" s="76"/>
      <c r="D8" s="76"/>
      <c r="E8" s="23" t="s">
        <v>81</v>
      </c>
      <c r="F8" s="76"/>
      <c r="G8" s="39">
        <f>G7-G6</f>
        <v>53869884</v>
      </c>
      <c r="H8" s="39">
        <f>H7-H6</f>
        <v>0</v>
      </c>
      <c r="I8" s="39">
        <f aca="true" t="shared" si="0" ref="I8:P8">I7-I6</f>
        <v>6064061</v>
      </c>
      <c r="J8" s="39">
        <f t="shared" si="0"/>
        <v>-6064061</v>
      </c>
      <c r="K8" s="39">
        <f t="shared" si="0"/>
        <v>-7661579</v>
      </c>
      <c r="L8" s="39">
        <f t="shared" si="0"/>
        <v>27135860</v>
      </c>
      <c r="M8" s="39">
        <f t="shared" si="0"/>
        <v>-34797439</v>
      </c>
      <c r="N8" s="39">
        <f t="shared" si="0"/>
        <v>-66163678</v>
      </c>
      <c r="O8" s="39">
        <f t="shared" si="0"/>
        <v>70983491</v>
      </c>
      <c r="P8" s="39">
        <f t="shared" si="0"/>
        <v>56711650</v>
      </c>
      <c r="Q8" s="33"/>
    </row>
    <row r="9" spans="1:17" s="2" customFormat="1" ht="51" customHeight="1" hidden="1">
      <c r="A9" s="65" t="s">
        <v>82</v>
      </c>
      <c r="B9" s="65" t="s">
        <v>83</v>
      </c>
      <c r="C9" s="61" t="s">
        <v>84</v>
      </c>
      <c r="D9" s="77" t="s">
        <v>85</v>
      </c>
      <c r="E9" s="24" t="s">
        <v>6</v>
      </c>
      <c r="F9" s="25" t="s">
        <v>86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6">
        <v>0</v>
      </c>
    </row>
    <row r="10" spans="1:17" s="2" customFormat="1" ht="51" customHeight="1" hidden="1">
      <c r="A10" s="65"/>
      <c r="B10" s="65"/>
      <c r="C10" s="61"/>
      <c r="D10" s="77"/>
      <c r="E10" s="24" t="s">
        <v>7</v>
      </c>
      <c r="F10" s="25" t="s">
        <v>86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2">
        <v>0</v>
      </c>
    </row>
    <row r="11" spans="1:17" s="2" customFormat="1" ht="51" customHeight="1" hidden="1">
      <c r="A11" s="65"/>
      <c r="B11" s="65"/>
      <c r="C11" s="61"/>
      <c r="D11" s="77"/>
      <c r="E11" s="24" t="s">
        <v>8</v>
      </c>
      <c r="F11" s="26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36">
        <v>0</v>
      </c>
    </row>
    <row r="12" spans="1:17" s="6" customFormat="1" ht="39" customHeight="1">
      <c r="A12" s="53" t="s">
        <v>17</v>
      </c>
      <c r="B12" s="53" t="s">
        <v>18</v>
      </c>
      <c r="C12" s="53" t="s">
        <v>19</v>
      </c>
      <c r="D12" s="66" t="s">
        <v>178</v>
      </c>
      <c r="E12" s="20" t="s">
        <v>6</v>
      </c>
      <c r="F12" s="14" t="s">
        <v>87</v>
      </c>
      <c r="G12" s="27">
        <v>138000000</v>
      </c>
      <c r="H12" s="27">
        <v>0</v>
      </c>
      <c r="I12" s="27">
        <v>0</v>
      </c>
      <c r="J12" s="27">
        <v>0</v>
      </c>
      <c r="K12" s="27">
        <v>500000</v>
      </c>
      <c r="L12" s="27">
        <v>0</v>
      </c>
      <c r="M12" s="27">
        <v>500000</v>
      </c>
      <c r="N12" s="27">
        <v>25000000</v>
      </c>
      <c r="O12" s="27">
        <v>16000000</v>
      </c>
      <c r="P12" s="27">
        <v>96500000</v>
      </c>
      <c r="Q12" s="56" t="s">
        <v>180</v>
      </c>
    </row>
    <row r="13" spans="1:17" s="6" customFormat="1" ht="39" customHeight="1">
      <c r="A13" s="63"/>
      <c r="B13" s="63"/>
      <c r="C13" s="63"/>
      <c r="D13" s="66"/>
      <c r="E13" s="20" t="s">
        <v>7</v>
      </c>
      <c r="F13" s="14" t="s">
        <v>87</v>
      </c>
      <c r="G13" s="27">
        <v>138000000</v>
      </c>
      <c r="H13" s="27">
        <v>0</v>
      </c>
      <c r="I13" s="27">
        <v>0</v>
      </c>
      <c r="J13" s="27">
        <v>0</v>
      </c>
      <c r="K13" s="27">
        <v>500000</v>
      </c>
      <c r="L13" s="27">
        <v>0</v>
      </c>
      <c r="M13" s="27">
        <v>500000</v>
      </c>
      <c r="N13" s="27">
        <v>25000000</v>
      </c>
      <c r="O13" s="27">
        <v>16000000</v>
      </c>
      <c r="P13" s="27">
        <v>96500000</v>
      </c>
      <c r="Q13" s="56"/>
    </row>
    <row r="14" spans="1:17" s="6" customFormat="1" ht="39" customHeight="1">
      <c r="A14" s="63"/>
      <c r="B14" s="63"/>
      <c r="C14" s="63"/>
      <c r="D14" s="66"/>
      <c r="E14" s="20" t="s">
        <v>8</v>
      </c>
      <c r="F14" s="14"/>
      <c r="G14" s="27">
        <f>G13-G12</f>
        <v>0</v>
      </c>
      <c r="H14" s="27">
        <f aca="true" t="shared" si="1" ref="H14:P14">H13-H12</f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7">
        <f t="shared" si="1"/>
        <v>0</v>
      </c>
      <c r="N14" s="27">
        <f t="shared" si="1"/>
        <v>0</v>
      </c>
      <c r="O14" s="27">
        <f t="shared" si="1"/>
        <v>0</v>
      </c>
      <c r="P14" s="27">
        <f t="shared" si="1"/>
        <v>0</v>
      </c>
      <c r="Q14" s="56"/>
    </row>
    <row r="15" spans="1:18" s="6" customFormat="1" ht="39" customHeight="1">
      <c r="A15" s="64" t="s">
        <v>20</v>
      </c>
      <c r="B15" s="64" t="s">
        <v>21</v>
      </c>
      <c r="C15" s="67" t="s">
        <v>88</v>
      </c>
      <c r="D15" s="59" t="s">
        <v>89</v>
      </c>
      <c r="E15" s="13" t="s">
        <v>6</v>
      </c>
      <c r="F15" s="10" t="s">
        <v>90</v>
      </c>
      <c r="G15" s="37">
        <v>935391</v>
      </c>
      <c r="H15" s="37">
        <v>0</v>
      </c>
      <c r="I15" s="37">
        <v>0</v>
      </c>
      <c r="J15" s="37">
        <v>0</v>
      </c>
      <c r="K15" s="37">
        <v>403391</v>
      </c>
      <c r="L15" s="37">
        <v>382673</v>
      </c>
      <c r="M15" s="37">
        <v>20718</v>
      </c>
      <c r="N15" s="37">
        <v>232000</v>
      </c>
      <c r="O15" s="37">
        <v>300000</v>
      </c>
      <c r="P15" s="37">
        <v>0</v>
      </c>
      <c r="Q15" s="56" t="s">
        <v>218</v>
      </c>
      <c r="R15" s="7"/>
    </row>
    <row r="16" spans="1:18" s="6" customFormat="1" ht="39" customHeight="1">
      <c r="A16" s="64"/>
      <c r="B16" s="64"/>
      <c r="C16" s="67"/>
      <c r="D16" s="59"/>
      <c r="E16" s="13" t="s">
        <v>7</v>
      </c>
      <c r="F16" s="10" t="s">
        <v>90</v>
      </c>
      <c r="G16" s="37">
        <v>935391</v>
      </c>
      <c r="H16" s="37">
        <v>0</v>
      </c>
      <c r="I16" s="37">
        <v>0</v>
      </c>
      <c r="J16" s="37">
        <v>0</v>
      </c>
      <c r="K16" s="37">
        <v>403391</v>
      </c>
      <c r="L16" s="37">
        <v>382673</v>
      </c>
      <c r="M16" s="37">
        <v>20718</v>
      </c>
      <c r="N16" s="37">
        <v>232000</v>
      </c>
      <c r="O16" s="37">
        <v>300000</v>
      </c>
      <c r="P16" s="37">
        <v>0</v>
      </c>
      <c r="Q16" s="56"/>
      <c r="R16" s="7"/>
    </row>
    <row r="17" spans="1:17" s="6" customFormat="1" ht="39" customHeight="1">
      <c r="A17" s="64"/>
      <c r="B17" s="64"/>
      <c r="C17" s="67"/>
      <c r="D17" s="59"/>
      <c r="E17" s="13" t="s">
        <v>8</v>
      </c>
      <c r="F17" s="21"/>
      <c r="G17" s="28">
        <f aca="true" t="shared" si="2" ref="G17:P17">G16-G15</f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28">
        <f t="shared" si="2"/>
        <v>0</v>
      </c>
      <c r="Q17" s="56"/>
    </row>
    <row r="18" spans="1:17" s="6" customFormat="1" ht="39" customHeight="1">
      <c r="A18" s="53" t="s">
        <v>269</v>
      </c>
      <c r="B18" s="53" t="s">
        <v>22</v>
      </c>
      <c r="C18" s="53" t="s">
        <v>23</v>
      </c>
      <c r="D18" s="59" t="s">
        <v>91</v>
      </c>
      <c r="E18" s="20" t="s">
        <v>6</v>
      </c>
      <c r="F18" s="14" t="s">
        <v>92</v>
      </c>
      <c r="G18" s="27">
        <v>16519000</v>
      </c>
      <c r="H18" s="27">
        <v>1250000</v>
      </c>
      <c r="I18" s="27">
        <v>602697</v>
      </c>
      <c r="J18" s="27">
        <v>647303</v>
      </c>
      <c r="K18" s="27">
        <v>7000000</v>
      </c>
      <c r="L18" s="27">
        <v>0</v>
      </c>
      <c r="M18" s="27">
        <v>7000000</v>
      </c>
      <c r="N18" s="27">
        <v>8269000</v>
      </c>
      <c r="O18" s="27">
        <v>0</v>
      </c>
      <c r="P18" s="27">
        <v>0</v>
      </c>
      <c r="Q18" s="56" t="s">
        <v>181</v>
      </c>
    </row>
    <row r="19" spans="1:17" s="6" customFormat="1" ht="39" customHeight="1">
      <c r="A19" s="63"/>
      <c r="B19" s="63"/>
      <c r="C19" s="63"/>
      <c r="D19" s="59"/>
      <c r="E19" s="20" t="s">
        <v>7</v>
      </c>
      <c r="F19" s="14" t="s">
        <v>92</v>
      </c>
      <c r="G19" s="27">
        <v>16519000</v>
      </c>
      <c r="H19" s="27">
        <v>1250000</v>
      </c>
      <c r="I19" s="27">
        <v>602697</v>
      </c>
      <c r="J19" s="27">
        <v>647303</v>
      </c>
      <c r="K19" s="27">
        <v>7000000</v>
      </c>
      <c r="L19" s="27">
        <v>2436395</v>
      </c>
      <c r="M19" s="27">
        <v>4563605</v>
      </c>
      <c r="N19" s="27">
        <v>8269000</v>
      </c>
      <c r="O19" s="27">
        <v>0</v>
      </c>
      <c r="P19" s="27">
        <v>0</v>
      </c>
      <c r="Q19" s="56"/>
    </row>
    <row r="20" spans="1:17" s="6" customFormat="1" ht="39" customHeight="1">
      <c r="A20" s="63"/>
      <c r="B20" s="63"/>
      <c r="C20" s="63"/>
      <c r="D20" s="59"/>
      <c r="E20" s="20" t="s">
        <v>8</v>
      </c>
      <c r="F20" s="14"/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f>L19-L18</f>
        <v>2436395</v>
      </c>
      <c r="M20" s="27">
        <f>M19-M18</f>
        <v>-2436395</v>
      </c>
      <c r="N20" s="27">
        <f>N19-N18</f>
        <v>0</v>
      </c>
      <c r="O20" s="27">
        <f>O19-O18</f>
        <v>0</v>
      </c>
      <c r="P20" s="27">
        <v>0</v>
      </c>
      <c r="Q20" s="56"/>
    </row>
    <row r="21" spans="1:17" s="6" customFormat="1" ht="45" customHeight="1">
      <c r="A21" s="65" t="s">
        <v>269</v>
      </c>
      <c r="B21" s="65" t="s">
        <v>24</v>
      </c>
      <c r="C21" s="61" t="s">
        <v>25</v>
      </c>
      <c r="D21" s="59" t="s">
        <v>91</v>
      </c>
      <c r="E21" s="20" t="s">
        <v>6</v>
      </c>
      <c r="F21" s="18" t="s">
        <v>243</v>
      </c>
      <c r="G21" s="27">
        <v>7912000</v>
      </c>
      <c r="H21" s="27">
        <v>3112400</v>
      </c>
      <c r="I21" s="27">
        <v>259258</v>
      </c>
      <c r="J21" s="27">
        <v>2853142</v>
      </c>
      <c r="K21" s="27">
        <v>4799600</v>
      </c>
      <c r="L21" s="27">
        <v>1325284</v>
      </c>
      <c r="M21" s="27">
        <f>K21-L21</f>
        <v>3474316</v>
      </c>
      <c r="N21" s="27">
        <v>0</v>
      </c>
      <c r="O21" s="27">
        <v>0</v>
      </c>
      <c r="P21" s="27">
        <v>0</v>
      </c>
      <c r="Q21" s="56" t="s">
        <v>182</v>
      </c>
    </row>
    <row r="22" spans="1:17" s="6" customFormat="1" ht="45" customHeight="1">
      <c r="A22" s="65"/>
      <c r="B22" s="65"/>
      <c r="C22" s="61"/>
      <c r="D22" s="59"/>
      <c r="E22" s="20" t="s">
        <v>7</v>
      </c>
      <c r="F22" s="18" t="s">
        <v>242</v>
      </c>
      <c r="G22" s="27">
        <v>7912000</v>
      </c>
      <c r="H22" s="27">
        <v>3112400</v>
      </c>
      <c r="I22" s="27">
        <v>259258</v>
      </c>
      <c r="J22" s="27">
        <v>2853142</v>
      </c>
      <c r="K22" s="27">
        <v>4799600</v>
      </c>
      <c r="L22" s="27">
        <v>1325284</v>
      </c>
      <c r="M22" s="27">
        <f>K22-L22</f>
        <v>3474316</v>
      </c>
      <c r="N22" s="27">
        <v>0</v>
      </c>
      <c r="O22" s="27">
        <v>0</v>
      </c>
      <c r="P22" s="27">
        <v>0</v>
      </c>
      <c r="Q22" s="56"/>
    </row>
    <row r="23" spans="1:17" s="6" customFormat="1" ht="39" customHeight="1">
      <c r="A23" s="65"/>
      <c r="B23" s="65"/>
      <c r="C23" s="61"/>
      <c r="D23" s="59"/>
      <c r="E23" s="20" t="s">
        <v>8</v>
      </c>
      <c r="F23" s="21"/>
      <c r="G23" s="27">
        <f>G22-G21</f>
        <v>0</v>
      </c>
      <c r="H23" s="27">
        <f aca="true" t="shared" si="3" ref="H23:M23">H22-H21</f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  <c r="N23" s="27">
        <v>0</v>
      </c>
      <c r="O23" s="27">
        <v>0</v>
      </c>
      <c r="P23" s="27">
        <v>0</v>
      </c>
      <c r="Q23" s="56"/>
    </row>
    <row r="24" spans="1:17" s="6" customFormat="1" ht="39" customHeight="1">
      <c r="A24" s="53" t="s">
        <v>270</v>
      </c>
      <c r="B24" s="53" t="s">
        <v>26</v>
      </c>
      <c r="C24" s="53" t="s">
        <v>27</v>
      </c>
      <c r="D24" s="59" t="s">
        <v>91</v>
      </c>
      <c r="E24" s="20" t="s">
        <v>6</v>
      </c>
      <c r="F24" s="10" t="s">
        <v>28</v>
      </c>
      <c r="G24" s="27">
        <v>30000000</v>
      </c>
      <c r="H24" s="37">
        <v>8945780</v>
      </c>
      <c r="I24" s="37">
        <v>7769303</v>
      </c>
      <c r="J24" s="37">
        <v>1176477</v>
      </c>
      <c r="K24" s="37">
        <v>1370000</v>
      </c>
      <c r="L24" s="37">
        <v>89592</v>
      </c>
      <c r="M24" s="37">
        <v>1280408</v>
      </c>
      <c r="N24" s="37">
        <v>1000000</v>
      </c>
      <c r="O24" s="37">
        <v>1000000</v>
      </c>
      <c r="P24" s="37">
        <v>17684220</v>
      </c>
      <c r="Q24" s="56" t="s">
        <v>183</v>
      </c>
    </row>
    <row r="25" spans="1:17" s="6" customFormat="1" ht="39" customHeight="1">
      <c r="A25" s="53"/>
      <c r="B25" s="53"/>
      <c r="C25" s="63"/>
      <c r="D25" s="59"/>
      <c r="E25" s="20" t="s">
        <v>7</v>
      </c>
      <c r="F25" s="10" t="s">
        <v>28</v>
      </c>
      <c r="G25" s="27">
        <v>30000000</v>
      </c>
      <c r="H25" s="37">
        <v>8945780</v>
      </c>
      <c r="I25" s="37">
        <v>7769303</v>
      </c>
      <c r="J25" s="37">
        <v>1176477</v>
      </c>
      <c r="K25" s="37">
        <v>1370000</v>
      </c>
      <c r="L25" s="37">
        <v>897299</v>
      </c>
      <c r="M25" s="37">
        <v>472701</v>
      </c>
      <c r="N25" s="37">
        <v>2300000</v>
      </c>
      <c r="O25" s="37">
        <v>1000000</v>
      </c>
      <c r="P25" s="37">
        <v>16384220</v>
      </c>
      <c r="Q25" s="56"/>
    </row>
    <row r="26" spans="1:17" s="6" customFormat="1" ht="39" customHeight="1">
      <c r="A26" s="53"/>
      <c r="B26" s="53"/>
      <c r="C26" s="63"/>
      <c r="D26" s="59"/>
      <c r="E26" s="20" t="s">
        <v>8</v>
      </c>
      <c r="F26" s="14"/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807707</v>
      </c>
      <c r="M26" s="27">
        <v>-807707</v>
      </c>
      <c r="N26" s="27">
        <v>1300000</v>
      </c>
      <c r="O26" s="27">
        <v>0</v>
      </c>
      <c r="P26" s="27">
        <v>-1300000</v>
      </c>
      <c r="Q26" s="56"/>
    </row>
    <row r="27" spans="1:17" s="6" customFormat="1" ht="45" customHeight="1">
      <c r="A27" s="53" t="s">
        <v>270</v>
      </c>
      <c r="B27" s="53" t="s">
        <v>26</v>
      </c>
      <c r="C27" s="53" t="s">
        <v>29</v>
      </c>
      <c r="D27" s="59" t="s">
        <v>91</v>
      </c>
      <c r="E27" s="20" t="s">
        <v>6</v>
      </c>
      <c r="F27" s="10" t="s">
        <v>30</v>
      </c>
      <c r="G27" s="27">
        <v>10000000</v>
      </c>
      <c r="H27" s="37">
        <v>9212410</v>
      </c>
      <c r="I27" s="37">
        <v>8117700</v>
      </c>
      <c r="J27" s="37">
        <v>1094710</v>
      </c>
      <c r="K27" s="37">
        <v>0</v>
      </c>
      <c r="L27" s="37">
        <v>599596</v>
      </c>
      <c r="M27" s="37">
        <v>495114</v>
      </c>
      <c r="N27" s="37">
        <v>787590</v>
      </c>
      <c r="O27" s="37">
        <v>0</v>
      </c>
      <c r="P27" s="37">
        <v>0</v>
      </c>
      <c r="Q27" s="56" t="s">
        <v>276</v>
      </c>
    </row>
    <row r="28" spans="1:17" s="6" customFormat="1" ht="45" customHeight="1">
      <c r="A28" s="53"/>
      <c r="B28" s="53"/>
      <c r="C28" s="53"/>
      <c r="D28" s="59"/>
      <c r="E28" s="20" t="s">
        <v>7</v>
      </c>
      <c r="F28" s="10" t="s">
        <v>30</v>
      </c>
      <c r="G28" s="27">
        <v>10000000</v>
      </c>
      <c r="H28" s="37">
        <v>9212410</v>
      </c>
      <c r="I28" s="37">
        <v>8117700</v>
      </c>
      <c r="J28" s="37">
        <v>1094710</v>
      </c>
      <c r="K28" s="37">
        <v>0</v>
      </c>
      <c r="L28" s="37">
        <v>630900</v>
      </c>
      <c r="M28" s="37">
        <v>463810</v>
      </c>
      <c r="N28" s="37">
        <v>400000</v>
      </c>
      <c r="O28" s="37">
        <v>387590</v>
      </c>
      <c r="P28" s="37">
        <v>0</v>
      </c>
      <c r="Q28" s="56"/>
    </row>
    <row r="29" spans="1:17" s="6" customFormat="1" ht="45" customHeight="1">
      <c r="A29" s="53"/>
      <c r="B29" s="53"/>
      <c r="C29" s="53"/>
      <c r="D29" s="59"/>
      <c r="E29" s="20" t="s">
        <v>8</v>
      </c>
      <c r="F29" s="14"/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31304</v>
      </c>
      <c r="M29" s="27">
        <v>-31304</v>
      </c>
      <c r="N29" s="27">
        <v>-387590</v>
      </c>
      <c r="O29" s="27">
        <v>387590</v>
      </c>
      <c r="P29" s="27">
        <v>0</v>
      </c>
      <c r="Q29" s="56"/>
    </row>
    <row r="30" spans="1:17" s="5" customFormat="1" ht="45" customHeight="1">
      <c r="A30" s="53" t="s">
        <v>271</v>
      </c>
      <c r="B30" s="53" t="s">
        <v>93</v>
      </c>
      <c r="C30" s="53" t="s">
        <v>94</v>
      </c>
      <c r="D30" s="59" t="s">
        <v>95</v>
      </c>
      <c r="E30" s="13" t="s">
        <v>79</v>
      </c>
      <c r="F30" s="10" t="s">
        <v>96</v>
      </c>
      <c r="G30" s="28">
        <v>13127000</v>
      </c>
      <c r="H30" s="28">
        <v>9361000</v>
      </c>
      <c r="I30" s="28">
        <v>5010205</v>
      </c>
      <c r="J30" s="28">
        <f>H30-I30</f>
        <v>4350795</v>
      </c>
      <c r="K30" s="28">
        <v>1950000</v>
      </c>
      <c r="L30" s="28">
        <v>0</v>
      </c>
      <c r="M30" s="28">
        <f>K30-L30</f>
        <v>1950000</v>
      </c>
      <c r="N30" s="28">
        <v>1816000</v>
      </c>
      <c r="O30" s="37">
        <v>0</v>
      </c>
      <c r="P30" s="27">
        <v>0</v>
      </c>
      <c r="Q30" s="56" t="s">
        <v>291</v>
      </c>
    </row>
    <row r="31" spans="1:17" s="5" customFormat="1" ht="45" customHeight="1">
      <c r="A31" s="63"/>
      <c r="B31" s="63"/>
      <c r="C31" s="63"/>
      <c r="D31" s="59"/>
      <c r="E31" s="13" t="s">
        <v>80</v>
      </c>
      <c r="F31" s="10" t="s">
        <v>96</v>
      </c>
      <c r="G31" s="28">
        <v>13127000</v>
      </c>
      <c r="H31" s="27">
        <v>9361000</v>
      </c>
      <c r="I31" s="27">
        <v>6192860</v>
      </c>
      <c r="J31" s="27">
        <f>H31-I31</f>
        <v>3168140</v>
      </c>
      <c r="K31" s="27">
        <v>1950000</v>
      </c>
      <c r="L31" s="27">
        <v>160049</v>
      </c>
      <c r="M31" s="27">
        <f>K31-L31</f>
        <v>1789951</v>
      </c>
      <c r="N31" s="27">
        <v>1816000</v>
      </c>
      <c r="O31" s="27">
        <v>0</v>
      </c>
      <c r="P31" s="27">
        <v>0</v>
      </c>
      <c r="Q31" s="56"/>
    </row>
    <row r="32" spans="1:17" s="6" customFormat="1" ht="45" customHeight="1">
      <c r="A32" s="63"/>
      <c r="B32" s="63"/>
      <c r="C32" s="63"/>
      <c r="D32" s="59"/>
      <c r="E32" s="13" t="s">
        <v>81</v>
      </c>
      <c r="F32" s="14"/>
      <c r="G32" s="27">
        <f aca="true" t="shared" si="4" ref="G32:P32">G31-G30</f>
        <v>0</v>
      </c>
      <c r="H32" s="27">
        <f t="shared" si="4"/>
        <v>0</v>
      </c>
      <c r="I32" s="27">
        <f t="shared" si="4"/>
        <v>1182655</v>
      </c>
      <c r="J32" s="27">
        <f t="shared" si="4"/>
        <v>-1182655</v>
      </c>
      <c r="K32" s="27">
        <f t="shared" si="4"/>
        <v>0</v>
      </c>
      <c r="L32" s="27">
        <f t="shared" si="4"/>
        <v>160049</v>
      </c>
      <c r="M32" s="27">
        <f t="shared" si="4"/>
        <v>-160049</v>
      </c>
      <c r="N32" s="27">
        <v>0</v>
      </c>
      <c r="O32" s="27">
        <f t="shared" si="4"/>
        <v>0</v>
      </c>
      <c r="P32" s="27">
        <f t="shared" si="4"/>
        <v>0</v>
      </c>
      <c r="Q32" s="56"/>
    </row>
    <row r="33" spans="1:17" s="4" customFormat="1" ht="45" customHeight="1">
      <c r="A33" s="53" t="s">
        <v>271</v>
      </c>
      <c r="B33" s="53" t="s">
        <v>93</v>
      </c>
      <c r="C33" s="53" t="s">
        <v>97</v>
      </c>
      <c r="D33" s="59" t="s">
        <v>95</v>
      </c>
      <c r="E33" s="16" t="s">
        <v>79</v>
      </c>
      <c r="F33" s="10" t="s">
        <v>98</v>
      </c>
      <c r="G33" s="27">
        <v>16860000</v>
      </c>
      <c r="H33" s="27">
        <v>13033000</v>
      </c>
      <c r="I33" s="27">
        <v>4865647</v>
      </c>
      <c r="J33" s="27">
        <f>H33-I33</f>
        <v>8167353</v>
      </c>
      <c r="K33" s="27">
        <v>2967000</v>
      </c>
      <c r="L33" s="27">
        <v>0</v>
      </c>
      <c r="M33" s="27">
        <f>K33-L33</f>
        <v>2967000</v>
      </c>
      <c r="N33" s="27">
        <v>860000</v>
      </c>
      <c r="O33" s="27">
        <v>0</v>
      </c>
      <c r="P33" s="27">
        <v>0</v>
      </c>
      <c r="Q33" s="56" t="s">
        <v>292</v>
      </c>
    </row>
    <row r="34" spans="1:17" s="4" customFormat="1" ht="45" customHeight="1">
      <c r="A34" s="63"/>
      <c r="B34" s="63"/>
      <c r="C34" s="53"/>
      <c r="D34" s="59"/>
      <c r="E34" s="16" t="s">
        <v>80</v>
      </c>
      <c r="F34" s="10" t="s">
        <v>98</v>
      </c>
      <c r="G34" s="27">
        <v>16860000</v>
      </c>
      <c r="H34" s="27">
        <v>13033000</v>
      </c>
      <c r="I34" s="27">
        <v>4959388</v>
      </c>
      <c r="J34" s="27">
        <f>H34-I34</f>
        <v>8073612</v>
      </c>
      <c r="K34" s="27">
        <v>2967000</v>
      </c>
      <c r="L34" s="27">
        <v>6402</v>
      </c>
      <c r="M34" s="27">
        <f>K34-L34</f>
        <v>2960598</v>
      </c>
      <c r="N34" s="27">
        <v>860000</v>
      </c>
      <c r="O34" s="27">
        <v>0</v>
      </c>
      <c r="P34" s="27">
        <v>0</v>
      </c>
      <c r="Q34" s="56"/>
    </row>
    <row r="35" spans="1:17" s="4" customFormat="1" ht="45" customHeight="1">
      <c r="A35" s="63"/>
      <c r="B35" s="63"/>
      <c r="C35" s="53"/>
      <c r="D35" s="59"/>
      <c r="E35" s="16" t="s">
        <v>81</v>
      </c>
      <c r="F35" s="14"/>
      <c r="G35" s="27">
        <f aca="true" t="shared" si="5" ref="G35:P35">G34-G33</f>
        <v>0</v>
      </c>
      <c r="H35" s="27">
        <f t="shared" si="5"/>
        <v>0</v>
      </c>
      <c r="I35" s="27">
        <f t="shared" si="5"/>
        <v>93741</v>
      </c>
      <c r="J35" s="27">
        <f t="shared" si="5"/>
        <v>-93741</v>
      </c>
      <c r="K35" s="27">
        <f t="shared" si="5"/>
        <v>0</v>
      </c>
      <c r="L35" s="27">
        <f t="shared" si="5"/>
        <v>6402</v>
      </c>
      <c r="M35" s="27">
        <f t="shared" si="5"/>
        <v>-6402</v>
      </c>
      <c r="N35" s="27">
        <f t="shared" si="5"/>
        <v>0</v>
      </c>
      <c r="O35" s="27">
        <f t="shared" si="5"/>
        <v>0</v>
      </c>
      <c r="P35" s="27">
        <f t="shared" si="5"/>
        <v>0</v>
      </c>
      <c r="Q35" s="56"/>
    </row>
    <row r="36" spans="1:17" s="5" customFormat="1" ht="45" customHeight="1">
      <c r="A36" s="53" t="s">
        <v>271</v>
      </c>
      <c r="B36" s="53" t="s">
        <v>93</v>
      </c>
      <c r="C36" s="53" t="s">
        <v>99</v>
      </c>
      <c r="D36" s="59" t="s">
        <v>95</v>
      </c>
      <c r="E36" s="13" t="s">
        <v>6</v>
      </c>
      <c r="F36" s="10" t="s">
        <v>100</v>
      </c>
      <c r="G36" s="27">
        <v>5400000</v>
      </c>
      <c r="H36" s="27">
        <v>0</v>
      </c>
      <c r="I36" s="27">
        <v>0</v>
      </c>
      <c r="J36" s="27">
        <v>0</v>
      </c>
      <c r="K36" s="27">
        <v>400000</v>
      </c>
      <c r="L36" s="27">
        <v>1048</v>
      </c>
      <c r="M36" s="27">
        <f>K36-L36</f>
        <v>398952</v>
      </c>
      <c r="N36" s="27">
        <v>5000000</v>
      </c>
      <c r="O36" s="27">
        <v>0</v>
      </c>
      <c r="P36" s="27">
        <v>0</v>
      </c>
      <c r="Q36" s="68" t="s">
        <v>293</v>
      </c>
    </row>
    <row r="37" spans="1:17" s="5" customFormat="1" ht="45" customHeight="1">
      <c r="A37" s="63"/>
      <c r="B37" s="63"/>
      <c r="C37" s="53"/>
      <c r="D37" s="59"/>
      <c r="E37" s="13" t="s">
        <v>7</v>
      </c>
      <c r="F37" s="10" t="s">
        <v>100</v>
      </c>
      <c r="G37" s="27">
        <v>5400000</v>
      </c>
      <c r="H37" s="27">
        <v>0</v>
      </c>
      <c r="I37" s="27">
        <v>0</v>
      </c>
      <c r="J37" s="27">
        <f>H37-I37</f>
        <v>0</v>
      </c>
      <c r="K37" s="27">
        <v>400000</v>
      </c>
      <c r="L37" s="27">
        <v>1048</v>
      </c>
      <c r="M37" s="27">
        <f>K37-L37</f>
        <v>398952</v>
      </c>
      <c r="N37" s="27">
        <v>5000000</v>
      </c>
      <c r="O37" s="27">
        <v>0</v>
      </c>
      <c r="P37" s="27">
        <v>0</v>
      </c>
      <c r="Q37" s="69"/>
    </row>
    <row r="38" spans="1:17" s="5" customFormat="1" ht="45" customHeight="1">
      <c r="A38" s="63"/>
      <c r="B38" s="63"/>
      <c r="C38" s="53"/>
      <c r="D38" s="59"/>
      <c r="E38" s="13" t="s">
        <v>8</v>
      </c>
      <c r="F38" s="14"/>
      <c r="G38" s="27">
        <f aca="true" t="shared" si="6" ref="G38:P38">G37-G36</f>
        <v>0</v>
      </c>
      <c r="H38" s="27">
        <f t="shared" si="6"/>
        <v>0</v>
      </c>
      <c r="I38" s="27">
        <f t="shared" si="6"/>
        <v>0</v>
      </c>
      <c r="J38" s="27">
        <f t="shared" si="6"/>
        <v>0</v>
      </c>
      <c r="K38" s="27">
        <f t="shared" si="6"/>
        <v>0</v>
      </c>
      <c r="L38" s="27">
        <f t="shared" si="6"/>
        <v>0</v>
      </c>
      <c r="M38" s="27">
        <f t="shared" si="6"/>
        <v>0</v>
      </c>
      <c r="N38" s="27">
        <f t="shared" si="6"/>
        <v>0</v>
      </c>
      <c r="O38" s="27">
        <f t="shared" si="6"/>
        <v>0</v>
      </c>
      <c r="P38" s="27">
        <f t="shared" si="6"/>
        <v>0</v>
      </c>
      <c r="Q38" s="70"/>
    </row>
    <row r="39" spans="1:17" s="5" customFormat="1" ht="45" customHeight="1">
      <c r="A39" s="53" t="s">
        <v>271</v>
      </c>
      <c r="B39" s="53" t="s">
        <v>93</v>
      </c>
      <c r="C39" s="53" t="s">
        <v>101</v>
      </c>
      <c r="D39" s="59" t="s">
        <v>95</v>
      </c>
      <c r="E39" s="13" t="s">
        <v>6</v>
      </c>
      <c r="F39" s="10" t="s">
        <v>102</v>
      </c>
      <c r="G39" s="27">
        <v>2000000</v>
      </c>
      <c r="H39" s="27">
        <v>2000000</v>
      </c>
      <c r="I39" s="27">
        <v>500000</v>
      </c>
      <c r="J39" s="27">
        <f>H39-I39</f>
        <v>1500000</v>
      </c>
      <c r="K39" s="27">
        <v>0</v>
      </c>
      <c r="L39" s="27">
        <v>0</v>
      </c>
      <c r="M39" s="27">
        <f>K39-L39</f>
        <v>0</v>
      </c>
      <c r="N39" s="27">
        <v>0</v>
      </c>
      <c r="O39" s="27">
        <v>0</v>
      </c>
      <c r="P39" s="27">
        <v>0</v>
      </c>
      <c r="Q39" s="56" t="s">
        <v>292</v>
      </c>
    </row>
    <row r="40" spans="1:17" s="5" customFormat="1" ht="45" customHeight="1">
      <c r="A40" s="63"/>
      <c r="B40" s="63"/>
      <c r="C40" s="53"/>
      <c r="D40" s="59"/>
      <c r="E40" s="13" t="s">
        <v>7</v>
      </c>
      <c r="F40" s="10" t="s">
        <v>102</v>
      </c>
      <c r="G40" s="27">
        <v>2000000</v>
      </c>
      <c r="H40" s="27">
        <v>2000000</v>
      </c>
      <c r="I40" s="27">
        <v>500000</v>
      </c>
      <c r="J40" s="27">
        <v>1500000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56"/>
    </row>
    <row r="41" spans="1:17" s="4" customFormat="1" ht="45" customHeight="1">
      <c r="A41" s="63"/>
      <c r="B41" s="63"/>
      <c r="C41" s="53"/>
      <c r="D41" s="59"/>
      <c r="E41" s="16" t="s">
        <v>8</v>
      </c>
      <c r="F41" s="14"/>
      <c r="G41" s="27">
        <f aca="true" t="shared" si="7" ref="G41:P41">G40-G39</f>
        <v>0</v>
      </c>
      <c r="H41" s="27">
        <f t="shared" si="7"/>
        <v>0</v>
      </c>
      <c r="I41" s="27">
        <f t="shared" si="7"/>
        <v>0</v>
      </c>
      <c r="J41" s="27">
        <f t="shared" si="7"/>
        <v>0</v>
      </c>
      <c r="K41" s="27">
        <f t="shared" si="7"/>
        <v>0</v>
      </c>
      <c r="L41" s="27">
        <f t="shared" si="7"/>
        <v>0</v>
      </c>
      <c r="M41" s="27">
        <f t="shared" si="7"/>
        <v>0</v>
      </c>
      <c r="N41" s="27">
        <f t="shared" si="7"/>
        <v>0</v>
      </c>
      <c r="O41" s="27">
        <f t="shared" si="7"/>
        <v>0</v>
      </c>
      <c r="P41" s="27">
        <f t="shared" si="7"/>
        <v>0</v>
      </c>
      <c r="Q41" s="56"/>
    </row>
    <row r="42" spans="1:17" s="6" customFormat="1" ht="45.75" customHeight="1">
      <c r="A42" s="53" t="s">
        <v>271</v>
      </c>
      <c r="B42" s="53" t="s">
        <v>93</v>
      </c>
      <c r="C42" s="53" t="s">
        <v>103</v>
      </c>
      <c r="D42" s="59" t="s">
        <v>95</v>
      </c>
      <c r="E42" s="13" t="s">
        <v>6</v>
      </c>
      <c r="F42" s="10" t="s">
        <v>104</v>
      </c>
      <c r="G42" s="27">
        <v>29000000</v>
      </c>
      <c r="H42" s="27">
        <v>400000</v>
      </c>
      <c r="I42" s="27">
        <v>0</v>
      </c>
      <c r="J42" s="27">
        <f>H42-I42</f>
        <v>400000</v>
      </c>
      <c r="K42" s="27">
        <v>10000000</v>
      </c>
      <c r="L42" s="27">
        <v>0</v>
      </c>
      <c r="M42" s="27">
        <f>K42-L42</f>
        <v>10000000</v>
      </c>
      <c r="N42" s="27">
        <v>300000</v>
      </c>
      <c r="O42" s="27">
        <v>20000000</v>
      </c>
      <c r="P42" s="27">
        <v>6000000</v>
      </c>
      <c r="Q42" s="56" t="s">
        <v>294</v>
      </c>
    </row>
    <row r="43" spans="1:17" s="6" customFormat="1" ht="45.75" customHeight="1">
      <c r="A43" s="63"/>
      <c r="B43" s="63"/>
      <c r="C43" s="53"/>
      <c r="D43" s="59"/>
      <c r="E43" s="13" t="s">
        <v>7</v>
      </c>
      <c r="F43" s="10" t="s">
        <v>104</v>
      </c>
      <c r="G43" s="27">
        <v>29000000</v>
      </c>
      <c r="H43" s="27">
        <v>400000</v>
      </c>
      <c r="I43" s="27">
        <v>152525</v>
      </c>
      <c r="J43" s="27">
        <f>H43-I43</f>
        <v>247475</v>
      </c>
      <c r="K43" s="27">
        <v>2300000</v>
      </c>
      <c r="L43" s="27">
        <v>0</v>
      </c>
      <c r="M43" s="27">
        <f>K43-L43</f>
        <v>2300000</v>
      </c>
      <c r="N43" s="27">
        <v>300000</v>
      </c>
      <c r="O43" s="27">
        <v>20000000</v>
      </c>
      <c r="P43" s="27">
        <v>6000000</v>
      </c>
      <c r="Q43" s="56"/>
    </row>
    <row r="44" spans="1:17" s="6" customFormat="1" ht="45.75" customHeight="1">
      <c r="A44" s="63"/>
      <c r="B44" s="63"/>
      <c r="C44" s="53"/>
      <c r="D44" s="59"/>
      <c r="E44" s="13" t="s">
        <v>8</v>
      </c>
      <c r="F44" s="14"/>
      <c r="G44" s="27">
        <f aca="true" t="shared" si="8" ref="G44:P44">G43-G42</f>
        <v>0</v>
      </c>
      <c r="H44" s="27">
        <f t="shared" si="8"/>
        <v>0</v>
      </c>
      <c r="I44" s="27">
        <f t="shared" si="8"/>
        <v>152525</v>
      </c>
      <c r="J44" s="27">
        <f t="shared" si="8"/>
        <v>-152525</v>
      </c>
      <c r="K44" s="27">
        <f t="shared" si="8"/>
        <v>-7700000</v>
      </c>
      <c r="L44" s="27">
        <f t="shared" si="8"/>
        <v>0</v>
      </c>
      <c r="M44" s="27">
        <f t="shared" si="8"/>
        <v>-7700000</v>
      </c>
      <c r="N44" s="27">
        <f t="shared" si="8"/>
        <v>0</v>
      </c>
      <c r="O44" s="27">
        <f t="shared" si="8"/>
        <v>0</v>
      </c>
      <c r="P44" s="27">
        <f t="shared" si="8"/>
        <v>0</v>
      </c>
      <c r="Q44" s="56"/>
    </row>
    <row r="45" spans="1:17" s="7" customFormat="1" ht="45.75" customHeight="1">
      <c r="A45" s="57" t="s">
        <v>272</v>
      </c>
      <c r="B45" s="57" t="s">
        <v>105</v>
      </c>
      <c r="C45" s="57" t="s">
        <v>106</v>
      </c>
      <c r="D45" s="59" t="s">
        <v>107</v>
      </c>
      <c r="E45" s="13" t="s">
        <v>6</v>
      </c>
      <c r="F45" s="14" t="s">
        <v>108</v>
      </c>
      <c r="G45" s="40">
        <f>SUM(H45,K45,N45,O45,P45)</f>
        <v>6038436</v>
      </c>
      <c r="H45" s="40">
        <v>0</v>
      </c>
      <c r="I45" s="40">
        <v>0</v>
      </c>
      <c r="J45" s="40">
        <f>H45-I45</f>
        <v>0</v>
      </c>
      <c r="K45" s="40">
        <v>1114286</v>
      </c>
      <c r="L45" s="40">
        <v>0</v>
      </c>
      <c r="M45" s="40">
        <f>K45-L45</f>
        <v>1114286</v>
      </c>
      <c r="N45" s="40">
        <v>2000000</v>
      </c>
      <c r="O45" s="40">
        <v>2000000</v>
      </c>
      <c r="P45" s="40">
        <v>924150</v>
      </c>
      <c r="Q45" s="60" t="s">
        <v>185</v>
      </c>
    </row>
    <row r="46" spans="1:17" s="7" customFormat="1" ht="45.75" customHeight="1">
      <c r="A46" s="58"/>
      <c r="B46" s="58"/>
      <c r="C46" s="58"/>
      <c r="D46" s="59"/>
      <c r="E46" s="13" t="s">
        <v>7</v>
      </c>
      <c r="F46" s="14" t="s">
        <v>108</v>
      </c>
      <c r="G46" s="40">
        <f>SUM(H46,K46,N46,O46,P46)</f>
        <v>6038436</v>
      </c>
      <c r="H46" s="40">
        <v>0</v>
      </c>
      <c r="I46" s="40">
        <v>0</v>
      </c>
      <c r="J46" s="40">
        <f>H46-I46</f>
        <v>0</v>
      </c>
      <c r="K46" s="40">
        <v>1114286</v>
      </c>
      <c r="L46" s="40">
        <v>0</v>
      </c>
      <c r="M46" s="40">
        <f>K46-L46</f>
        <v>1114286</v>
      </c>
      <c r="N46" s="40">
        <v>2000000</v>
      </c>
      <c r="O46" s="40">
        <v>2000000</v>
      </c>
      <c r="P46" s="40">
        <v>924150</v>
      </c>
      <c r="Q46" s="60"/>
    </row>
    <row r="47" spans="1:17" s="7" customFormat="1" ht="45.75" customHeight="1">
      <c r="A47" s="58"/>
      <c r="B47" s="58"/>
      <c r="C47" s="58"/>
      <c r="D47" s="59"/>
      <c r="E47" s="13" t="s">
        <v>8</v>
      </c>
      <c r="F47" s="29"/>
      <c r="G47" s="40">
        <f aca="true" t="shared" si="9" ref="G47:P47">G46-G45</f>
        <v>0</v>
      </c>
      <c r="H47" s="40">
        <f t="shared" si="9"/>
        <v>0</v>
      </c>
      <c r="I47" s="40">
        <f t="shared" si="9"/>
        <v>0</v>
      </c>
      <c r="J47" s="40">
        <f t="shared" si="9"/>
        <v>0</v>
      </c>
      <c r="K47" s="40">
        <f t="shared" si="9"/>
        <v>0</v>
      </c>
      <c r="L47" s="40">
        <f t="shared" si="9"/>
        <v>0</v>
      </c>
      <c r="M47" s="40">
        <f t="shared" si="9"/>
        <v>0</v>
      </c>
      <c r="N47" s="40">
        <f t="shared" si="9"/>
        <v>0</v>
      </c>
      <c r="O47" s="40">
        <f t="shared" si="9"/>
        <v>0</v>
      </c>
      <c r="P47" s="40">
        <f t="shared" si="9"/>
        <v>0</v>
      </c>
      <c r="Q47" s="60"/>
    </row>
    <row r="48" spans="1:17" s="7" customFormat="1" ht="45.75" customHeight="1">
      <c r="A48" s="57" t="s">
        <v>272</v>
      </c>
      <c r="B48" s="57" t="s">
        <v>105</v>
      </c>
      <c r="C48" s="57" t="s">
        <v>109</v>
      </c>
      <c r="D48" s="59" t="s">
        <v>107</v>
      </c>
      <c r="E48" s="13" t="s">
        <v>6</v>
      </c>
      <c r="F48" s="29" t="s">
        <v>108</v>
      </c>
      <c r="G48" s="40">
        <f>SUM(H48,K48,N48,O48,P48)</f>
        <v>9000000</v>
      </c>
      <c r="H48" s="40">
        <v>0</v>
      </c>
      <c r="I48" s="40">
        <v>0</v>
      </c>
      <c r="J48" s="40">
        <f>H48-I48</f>
        <v>0</v>
      </c>
      <c r="K48" s="40">
        <v>925715</v>
      </c>
      <c r="L48" s="40">
        <v>0</v>
      </c>
      <c r="M48" s="40">
        <f>K48-L48</f>
        <v>925715</v>
      </c>
      <c r="N48" s="40">
        <v>1000000</v>
      </c>
      <c r="O48" s="40">
        <v>2500000</v>
      </c>
      <c r="P48" s="40">
        <v>4574285</v>
      </c>
      <c r="Q48" s="60" t="s">
        <v>268</v>
      </c>
    </row>
    <row r="49" spans="1:17" s="7" customFormat="1" ht="45.75" customHeight="1">
      <c r="A49" s="58"/>
      <c r="B49" s="58"/>
      <c r="C49" s="57"/>
      <c r="D49" s="59"/>
      <c r="E49" s="13" t="s">
        <v>7</v>
      </c>
      <c r="F49" s="29" t="s">
        <v>110</v>
      </c>
      <c r="G49" s="40">
        <f>SUM(H49,K49,N49,O49,P49)</f>
        <v>9000000</v>
      </c>
      <c r="H49" s="40">
        <v>0</v>
      </c>
      <c r="I49" s="40">
        <v>0</v>
      </c>
      <c r="J49" s="40">
        <f>H49-I49</f>
        <v>0</v>
      </c>
      <c r="K49" s="40">
        <v>925715</v>
      </c>
      <c r="L49" s="40">
        <v>0</v>
      </c>
      <c r="M49" s="40">
        <f>K49-L49</f>
        <v>925715</v>
      </c>
      <c r="N49" s="40">
        <v>1000000</v>
      </c>
      <c r="O49" s="40">
        <v>2500000</v>
      </c>
      <c r="P49" s="40">
        <v>4574285</v>
      </c>
      <c r="Q49" s="60"/>
    </row>
    <row r="50" spans="1:17" s="7" customFormat="1" ht="45.75" customHeight="1">
      <c r="A50" s="58"/>
      <c r="B50" s="58"/>
      <c r="C50" s="57"/>
      <c r="D50" s="59"/>
      <c r="E50" s="13" t="s">
        <v>8</v>
      </c>
      <c r="F50" s="29"/>
      <c r="G50" s="40">
        <f aca="true" t="shared" si="10" ref="G50:P50">G49-G48</f>
        <v>0</v>
      </c>
      <c r="H50" s="40">
        <f t="shared" si="10"/>
        <v>0</v>
      </c>
      <c r="I50" s="40">
        <f t="shared" si="10"/>
        <v>0</v>
      </c>
      <c r="J50" s="40">
        <f t="shared" si="10"/>
        <v>0</v>
      </c>
      <c r="K50" s="40">
        <f t="shared" si="10"/>
        <v>0</v>
      </c>
      <c r="L50" s="40">
        <f t="shared" si="10"/>
        <v>0</v>
      </c>
      <c r="M50" s="40">
        <f t="shared" si="10"/>
        <v>0</v>
      </c>
      <c r="N50" s="40">
        <f t="shared" si="10"/>
        <v>0</v>
      </c>
      <c r="O50" s="40">
        <f t="shared" si="10"/>
        <v>0</v>
      </c>
      <c r="P50" s="40">
        <f t="shared" si="10"/>
        <v>0</v>
      </c>
      <c r="Q50" s="60"/>
    </row>
    <row r="51" spans="1:17" s="6" customFormat="1" ht="45.75" customHeight="1">
      <c r="A51" s="53" t="s">
        <v>111</v>
      </c>
      <c r="B51" s="53" t="s">
        <v>112</v>
      </c>
      <c r="C51" s="53" t="s">
        <v>113</v>
      </c>
      <c r="D51" s="59" t="s">
        <v>114</v>
      </c>
      <c r="E51" s="13" t="s">
        <v>6</v>
      </c>
      <c r="F51" s="14" t="s">
        <v>219</v>
      </c>
      <c r="G51" s="27">
        <f>SUM(H51,K51,N51,O51,P51)</f>
        <v>3000000</v>
      </c>
      <c r="H51" s="27">
        <v>0</v>
      </c>
      <c r="I51" s="27">
        <v>0</v>
      </c>
      <c r="J51" s="27">
        <v>0</v>
      </c>
      <c r="K51" s="8">
        <v>1000000</v>
      </c>
      <c r="L51" s="8">
        <v>2704</v>
      </c>
      <c r="M51" s="8">
        <f>K51-L51</f>
        <v>997296</v>
      </c>
      <c r="N51" s="8">
        <v>2000000</v>
      </c>
      <c r="O51" s="27">
        <v>0</v>
      </c>
      <c r="P51" s="27">
        <v>0</v>
      </c>
      <c r="Q51" s="56" t="s">
        <v>223</v>
      </c>
    </row>
    <row r="52" spans="1:17" s="6" customFormat="1" ht="45.75" customHeight="1">
      <c r="A52" s="63"/>
      <c r="B52" s="63"/>
      <c r="C52" s="63"/>
      <c r="D52" s="59"/>
      <c r="E52" s="13" t="s">
        <v>7</v>
      </c>
      <c r="F52" s="14" t="s">
        <v>219</v>
      </c>
      <c r="G52" s="27">
        <f>SUM(H52,K52,N52,O52,P52)</f>
        <v>3000000</v>
      </c>
      <c r="H52" s="27">
        <v>0</v>
      </c>
      <c r="I52" s="27">
        <v>0</v>
      </c>
      <c r="J52" s="27">
        <v>0</v>
      </c>
      <c r="K52" s="9">
        <f>K51-K50</f>
        <v>1000000</v>
      </c>
      <c r="L52" s="9">
        <f>L51-L50</f>
        <v>2704</v>
      </c>
      <c r="M52" s="9">
        <f>M51-M50</f>
        <v>997296</v>
      </c>
      <c r="N52" s="9">
        <f>N51-N50</f>
        <v>2000000</v>
      </c>
      <c r="O52" s="27">
        <v>0</v>
      </c>
      <c r="P52" s="27">
        <v>0</v>
      </c>
      <c r="Q52" s="56"/>
    </row>
    <row r="53" spans="1:17" s="6" customFormat="1" ht="45.75" customHeight="1">
      <c r="A53" s="63"/>
      <c r="B53" s="63"/>
      <c r="C53" s="63"/>
      <c r="D53" s="59"/>
      <c r="E53" s="13" t="s">
        <v>8</v>
      </c>
      <c r="F53" s="14"/>
      <c r="G53" s="27">
        <f aca="true" t="shared" si="11" ref="G53:P53">G52-G51</f>
        <v>0</v>
      </c>
      <c r="H53" s="27">
        <f t="shared" si="11"/>
        <v>0</v>
      </c>
      <c r="I53" s="27">
        <f t="shared" si="11"/>
        <v>0</v>
      </c>
      <c r="J53" s="27">
        <f t="shared" si="11"/>
        <v>0</v>
      </c>
      <c r="K53" s="27">
        <f t="shared" si="11"/>
        <v>0</v>
      </c>
      <c r="L53" s="27">
        <f t="shared" si="11"/>
        <v>0</v>
      </c>
      <c r="M53" s="27">
        <f t="shared" si="11"/>
        <v>0</v>
      </c>
      <c r="N53" s="27">
        <f t="shared" si="11"/>
        <v>0</v>
      </c>
      <c r="O53" s="27">
        <f t="shared" si="11"/>
        <v>0</v>
      </c>
      <c r="P53" s="27">
        <f t="shared" si="11"/>
        <v>0</v>
      </c>
      <c r="Q53" s="56"/>
    </row>
    <row r="54" spans="1:17" s="6" customFormat="1" ht="45.75" customHeight="1">
      <c r="A54" s="53" t="s">
        <v>111</v>
      </c>
      <c r="B54" s="53" t="s">
        <v>112</v>
      </c>
      <c r="C54" s="53" t="s">
        <v>115</v>
      </c>
      <c r="D54" s="59" t="s">
        <v>114</v>
      </c>
      <c r="E54" s="13" t="s">
        <v>6</v>
      </c>
      <c r="F54" s="14" t="s">
        <v>220</v>
      </c>
      <c r="G54" s="27">
        <f>SUM(H54,K54,N54,O54,P54)</f>
        <v>2000000</v>
      </c>
      <c r="H54" s="27">
        <v>0</v>
      </c>
      <c r="I54" s="27">
        <v>0</v>
      </c>
      <c r="J54" s="27">
        <f>H54-I54</f>
        <v>0</v>
      </c>
      <c r="K54" s="27">
        <v>1000000</v>
      </c>
      <c r="L54" s="27">
        <v>1510</v>
      </c>
      <c r="M54" s="27">
        <f>K54-L54</f>
        <v>998490</v>
      </c>
      <c r="N54" s="27">
        <v>1000000</v>
      </c>
      <c r="O54" s="27">
        <v>0</v>
      </c>
      <c r="P54" s="27">
        <v>0</v>
      </c>
      <c r="Q54" s="56" t="s">
        <v>186</v>
      </c>
    </row>
    <row r="55" spans="1:17" s="6" customFormat="1" ht="45.75" customHeight="1">
      <c r="A55" s="63"/>
      <c r="B55" s="63"/>
      <c r="C55" s="63"/>
      <c r="D55" s="59"/>
      <c r="E55" s="13" t="s">
        <v>7</v>
      </c>
      <c r="F55" s="14" t="s">
        <v>220</v>
      </c>
      <c r="G55" s="27">
        <f>SUM(H55,K55,N55,O55,P55)</f>
        <v>2000000</v>
      </c>
      <c r="H55" s="27">
        <v>0</v>
      </c>
      <c r="I55" s="27">
        <v>0</v>
      </c>
      <c r="J55" s="27">
        <f>H55-I55</f>
        <v>0</v>
      </c>
      <c r="K55" s="27">
        <v>1000000</v>
      </c>
      <c r="L55" s="27">
        <v>1510</v>
      </c>
      <c r="M55" s="27">
        <f>K55-L55</f>
        <v>998490</v>
      </c>
      <c r="N55" s="27">
        <v>1000000</v>
      </c>
      <c r="O55" s="27">
        <v>0</v>
      </c>
      <c r="P55" s="27">
        <v>0</v>
      </c>
      <c r="Q55" s="56"/>
    </row>
    <row r="56" spans="1:17" s="6" customFormat="1" ht="45.75" customHeight="1">
      <c r="A56" s="63"/>
      <c r="B56" s="63"/>
      <c r="C56" s="63"/>
      <c r="D56" s="59"/>
      <c r="E56" s="13" t="s">
        <v>8</v>
      </c>
      <c r="F56" s="14"/>
      <c r="G56" s="27">
        <f aca="true" t="shared" si="12" ref="G56:P56">G55-G54</f>
        <v>0</v>
      </c>
      <c r="H56" s="27">
        <f t="shared" si="12"/>
        <v>0</v>
      </c>
      <c r="I56" s="27">
        <f t="shared" si="12"/>
        <v>0</v>
      </c>
      <c r="J56" s="27">
        <f t="shared" si="12"/>
        <v>0</v>
      </c>
      <c r="K56" s="27">
        <f t="shared" si="12"/>
        <v>0</v>
      </c>
      <c r="L56" s="27">
        <f t="shared" si="12"/>
        <v>0</v>
      </c>
      <c r="M56" s="27">
        <f t="shared" si="12"/>
        <v>0</v>
      </c>
      <c r="N56" s="27">
        <f t="shared" si="12"/>
        <v>0</v>
      </c>
      <c r="O56" s="27">
        <f t="shared" si="12"/>
        <v>0</v>
      </c>
      <c r="P56" s="27">
        <f t="shared" si="12"/>
        <v>0</v>
      </c>
      <c r="Q56" s="56"/>
    </row>
    <row r="57" spans="1:17" s="6" customFormat="1" ht="44.25" customHeight="1">
      <c r="A57" s="53" t="s">
        <v>111</v>
      </c>
      <c r="B57" s="53" t="s">
        <v>277</v>
      </c>
      <c r="C57" s="53" t="s">
        <v>116</v>
      </c>
      <c r="D57" s="59" t="s">
        <v>114</v>
      </c>
      <c r="E57" s="13" t="s">
        <v>6</v>
      </c>
      <c r="F57" s="14" t="s">
        <v>221</v>
      </c>
      <c r="G57" s="27">
        <f>SUM(H57,K57,N57,O57,P57)</f>
        <v>500000</v>
      </c>
      <c r="H57" s="27">
        <v>0</v>
      </c>
      <c r="I57" s="27">
        <v>0</v>
      </c>
      <c r="J57" s="27">
        <f>H57-I57</f>
        <v>0</v>
      </c>
      <c r="K57" s="27">
        <v>500000</v>
      </c>
      <c r="L57" s="27">
        <v>0</v>
      </c>
      <c r="M57" s="27">
        <f>K57-L57</f>
        <v>500000</v>
      </c>
      <c r="N57" s="27">
        <v>0</v>
      </c>
      <c r="O57" s="27">
        <v>0</v>
      </c>
      <c r="P57" s="27">
        <v>0</v>
      </c>
      <c r="Q57" s="56" t="s">
        <v>187</v>
      </c>
    </row>
    <row r="58" spans="1:17" s="6" customFormat="1" ht="44.25" customHeight="1">
      <c r="A58" s="63"/>
      <c r="B58" s="63"/>
      <c r="C58" s="63"/>
      <c r="D58" s="59"/>
      <c r="E58" s="13" t="s">
        <v>7</v>
      </c>
      <c r="F58" s="14" t="s">
        <v>221</v>
      </c>
      <c r="G58" s="27">
        <f>SUM(H58,K58,N58,O58,P58)</f>
        <v>500000</v>
      </c>
      <c r="H58" s="27">
        <v>0</v>
      </c>
      <c r="I58" s="27">
        <v>0</v>
      </c>
      <c r="J58" s="27">
        <f>H58-I58</f>
        <v>0</v>
      </c>
      <c r="K58" s="27">
        <v>500000</v>
      </c>
      <c r="L58" s="27">
        <v>0</v>
      </c>
      <c r="M58" s="27">
        <f>K58-L58</f>
        <v>500000</v>
      </c>
      <c r="N58" s="27">
        <v>0</v>
      </c>
      <c r="O58" s="27">
        <v>0</v>
      </c>
      <c r="P58" s="27">
        <v>0</v>
      </c>
      <c r="Q58" s="56"/>
    </row>
    <row r="59" spans="1:17" s="6" customFormat="1" ht="44.25" customHeight="1">
      <c r="A59" s="63"/>
      <c r="B59" s="63"/>
      <c r="C59" s="63"/>
      <c r="D59" s="59"/>
      <c r="E59" s="13" t="s">
        <v>8</v>
      </c>
      <c r="F59" s="14"/>
      <c r="G59" s="27">
        <f aca="true" t="shared" si="13" ref="G59:P59">G58-G57</f>
        <v>0</v>
      </c>
      <c r="H59" s="27">
        <f t="shared" si="13"/>
        <v>0</v>
      </c>
      <c r="I59" s="27">
        <f t="shared" si="13"/>
        <v>0</v>
      </c>
      <c r="J59" s="27">
        <f t="shared" si="13"/>
        <v>0</v>
      </c>
      <c r="K59" s="27">
        <f t="shared" si="13"/>
        <v>0</v>
      </c>
      <c r="L59" s="27">
        <f t="shared" si="13"/>
        <v>0</v>
      </c>
      <c r="M59" s="27">
        <f t="shared" si="13"/>
        <v>0</v>
      </c>
      <c r="N59" s="27">
        <f t="shared" si="13"/>
        <v>0</v>
      </c>
      <c r="O59" s="27">
        <f t="shared" si="13"/>
        <v>0</v>
      </c>
      <c r="P59" s="27">
        <f t="shared" si="13"/>
        <v>0</v>
      </c>
      <c r="Q59" s="56"/>
    </row>
    <row r="60" spans="1:17" s="6" customFormat="1" ht="44.25" customHeight="1">
      <c r="A60" s="53" t="s">
        <v>117</v>
      </c>
      <c r="B60" s="53" t="s">
        <v>118</v>
      </c>
      <c r="C60" s="53" t="s">
        <v>119</v>
      </c>
      <c r="D60" s="59" t="s">
        <v>120</v>
      </c>
      <c r="E60" s="13" t="s">
        <v>6</v>
      </c>
      <c r="F60" s="14"/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56" t="s">
        <v>38</v>
      </c>
    </row>
    <row r="61" spans="1:17" s="6" customFormat="1" ht="44.25" customHeight="1">
      <c r="A61" s="63"/>
      <c r="B61" s="63"/>
      <c r="C61" s="63"/>
      <c r="D61" s="59"/>
      <c r="E61" s="13" t="s">
        <v>7</v>
      </c>
      <c r="F61" s="14" t="s">
        <v>254</v>
      </c>
      <c r="G61" s="27">
        <f>SUM(H61,K61,N61,O61,P61)</f>
        <v>6000000</v>
      </c>
      <c r="H61" s="27">
        <v>0</v>
      </c>
      <c r="I61" s="27">
        <v>0</v>
      </c>
      <c r="J61" s="27">
        <f>H61-I61</f>
        <v>0</v>
      </c>
      <c r="K61" s="27">
        <v>0</v>
      </c>
      <c r="L61" s="27">
        <v>0</v>
      </c>
      <c r="M61" s="27">
        <f>K61-L61</f>
        <v>0</v>
      </c>
      <c r="N61" s="27">
        <v>1200000</v>
      </c>
      <c r="O61" s="27">
        <v>2000000</v>
      </c>
      <c r="P61" s="27">
        <v>2800000</v>
      </c>
      <c r="Q61" s="56"/>
    </row>
    <row r="62" spans="1:17" s="6" customFormat="1" ht="44.25" customHeight="1">
      <c r="A62" s="63"/>
      <c r="B62" s="63"/>
      <c r="C62" s="63"/>
      <c r="D62" s="59"/>
      <c r="E62" s="13" t="s">
        <v>8</v>
      </c>
      <c r="F62" s="14"/>
      <c r="G62" s="27">
        <f aca="true" t="shared" si="14" ref="G62:P62">G61-G60</f>
        <v>6000000</v>
      </c>
      <c r="H62" s="27">
        <f t="shared" si="14"/>
        <v>0</v>
      </c>
      <c r="I62" s="27">
        <f t="shared" si="14"/>
        <v>0</v>
      </c>
      <c r="J62" s="27">
        <f t="shared" si="14"/>
        <v>0</v>
      </c>
      <c r="K62" s="27">
        <f t="shared" si="14"/>
        <v>0</v>
      </c>
      <c r="L62" s="27">
        <f t="shared" si="14"/>
        <v>0</v>
      </c>
      <c r="M62" s="27">
        <f t="shared" si="14"/>
        <v>0</v>
      </c>
      <c r="N62" s="27">
        <f t="shared" si="14"/>
        <v>1200000</v>
      </c>
      <c r="O62" s="27">
        <f t="shared" si="14"/>
        <v>2000000</v>
      </c>
      <c r="P62" s="27">
        <f t="shared" si="14"/>
        <v>2800000</v>
      </c>
      <c r="Q62" s="56"/>
    </row>
    <row r="63" spans="1:17" s="2" customFormat="1" ht="44.25" customHeight="1">
      <c r="A63" s="53" t="s">
        <v>117</v>
      </c>
      <c r="B63" s="53" t="s">
        <v>121</v>
      </c>
      <c r="C63" s="53" t="s">
        <v>240</v>
      </c>
      <c r="D63" s="59" t="s">
        <v>120</v>
      </c>
      <c r="E63" s="13" t="s">
        <v>6</v>
      </c>
      <c r="F63" s="14" t="s">
        <v>222</v>
      </c>
      <c r="G63" s="27">
        <f>SUM(H63,K63,N63,O63,P63)</f>
        <v>1270000</v>
      </c>
      <c r="H63" s="27">
        <v>1200000</v>
      </c>
      <c r="I63" s="27">
        <v>0</v>
      </c>
      <c r="J63" s="27">
        <f>H63-I63</f>
        <v>1200000</v>
      </c>
      <c r="K63" s="27">
        <v>70000</v>
      </c>
      <c r="L63" s="27">
        <v>0</v>
      </c>
      <c r="M63" s="27">
        <f>K63-L63</f>
        <v>70000</v>
      </c>
      <c r="N63" s="27">
        <v>0</v>
      </c>
      <c r="O63" s="27">
        <v>0</v>
      </c>
      <c r="P63" s="27">
        <v>0</v>
      </c>
      <c r="Q63" s="68" t="s">
        <v>228</v>
      </c>
    </row>
    <row r="64" spans="1:17" s="2" customFormat="1" ht="44.25" customHeight="1">
      <c r="A64" s="63"/>
      <c r="B64" s="53"/>
      <c r="C64" s="53"/>
      <c r="D64" s="59"/>
      <c r="E64" s="16" t="s">
        <v>7</v>
      </c>
      <c r="F64" s="14" t="s">
        <v>295</v>
      </c>
      <c r="G64" s="27">
        <f>SUM(H64,K64,N64,O64,P64)</f>
        <v>1270000</v>
      </c>
      <c r="H64" s="27">
        <v>1200000</v>
      </c>
      <c r="I64" s="27">
        <v>200000</v>
      </c>
      <c r="J64" s="27">
        <f>H64-I64</f>
        <v>1000000</v>
      </c>
      <c r="K64" s="27">
        <v>70000</v>
      </c>
      <c r="L64" s="27">
        <v>40628</v>
      </c>
      <c r="M64" s="27">
        <f>K64-L64</f>
        <v>29372</v>
      </c>
      <c r="N64" s="27">
        <v>0</v>
      </c>
      <c r="O64" s="27">
        <v>0</v>
      </c>
      <c r="P64" s="27">
        <v>0</v>
      </c>
      <c r="Q64" s="69"/>
    </row>
    <row r="65" spans="1:17" s="2" customFormat="1" ht="44.25" customHeight="1">
      <c r="A65" s="63"/>
      <c r="B65" s="53"/>
      <c r="C65" s="53"/>
      <c r="D65" s="59"/>
      <c r="E65" s="16" t="s">
        <v>8</v>
      </c>
      <c r="F65" s="14"/>
      <c r="G65" s="27">
        <f>G64-G63</f>
        <v>0</v>
      </c>
      <c r="H65" s="27">
        <f aca="true" t="shared" si="15" ref="H65:P65">H64-H63</f>
        <v>0</v>
      </c>
      <c r="I65" s="27">
        <f t="shared" si="15"/>
        <v>200000</v>
      </c>
      <c r="J65" s="27">
        <f t="shared" si="15"/>
        <v>-200000</v>
      </c>
      <c r="K65" s="27">
        <f t="shared" si="15"/>
        <v>0</v>
      </c>
      <c r="L65" s="27">
        <f t="shared" si="15"/>
        <v>40628</v>
      </c>
      <c r="M65" s="27">
        <f t="shared" si="15"/>
        <v>-40628</v>
      </c>
      <c r="N65" s="27">
        <f t="shared" si="15"/>
        <v>0</v>
      </c>
      <c r="O65" s="27">
        <f t="shared" si="15"/>
        <v>0</v>
      </c>
      <c r="P65" s="27">
        <f t="shared" si="15"/>
        <v>0</v>
      </c>
      <c r="Q65" s="70"/>
    </row>
    <row r="66" spans="1:17" s="2" customFormat="1" ht="44.25" customHeight="1">
      <c r="A66" s="53" t="s">
        <v>273</v>
      </c>
      <c r="B66" s="55" t="s">
        <v>225</v>
      </c>
      <c r="C66" s="55" t="s">
        <v>226</v>
      </c>
      <c r="D66" s="62" t="s">
        <v>227</v>
      </c>
      <c r="E66" s="42" t="s">
        <v>6</v>
      </c>
      <c r="F66" s="29" t="s">
        <v>224</v>
      </c>
      <c r="G66" s="17">
        <v>810000</v>
      </c>
      <c r="H66" s="17">
        <v>810000</v>
      </c>
      <c r="I66" s="17">
        <v>402552</v>
      </c>
      <c r="J66" s="17">
        <f>H66-I66</f>
        <v>407448</v>
      </c>
      <c r="K66" s="17">
        <v>0</v>
      </c>
      <c r="L66" s="17">
        <v>0</v>
      </c>
      <c r="M66" s="17">
        <f>K66-L66</f>
        <v>0</v>
      </c>
      <c r="N66" s="17">
        <v>0</v>
      </c>
      <c r="O66" s="17">
        <v>0</v>
      </c>
      <c r="P66" s="17">
        <v>0</v>
      </c>
      <c r="Q66" s="52" t="s">
        <v>296</v>
      </c>
    </row>
    <row r="67" spans="1:17" s="2" customFormat="1" ht="44.25" customHeight="1">
      <c r="A67" s="54"/>
      <c r="B67" s="54"/>
      <c r="C67" s="54"/>
      <c r="D67" s="62"/>
      <c r="E67" s="43" t="s">
        <v>7</v>
      </c>
      <c r="F67" s="29" t="s">
        <v>224</v>
      </c>
      <c r="G67" s="17">
        <v>810000</v>
      </c>
      <c r="H67" s="17">
        <v>810000</v>
      </c>
      <c r="I67" s="17">
        <v>402552</v>
      </c>
      <c r="J67" s="17">
        <f>H67-I67</f>
        <v>407448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52"/>
    </row>
    <row r="68" spans="1:17" s="2" customFormat="1" ht="44.25" customHeight="1">
      <c r="A68" s="54"/>
      <c r="B68" s="54"/>
      <c r="C68" s="54"/>
      <c r="D68" s="62"/>
      <c r="E68" s="43" t="s">
        <v>8</v>
      </c>
      <c r="F68" s="29"/>
      <c r="G68" s="19">
        <f aca="true" t="shared" si="16" ref="G68:P68">G67-G66</f>
        <v>0</v>
      </c>
      <c r="H68" s="19">
        <f t="shared" si="16"/>
        <v>0</v>
      </c>
      <c r="I68" s="19">
        <f t="shared" si="16"/>
        <v>0</v>
      </c>
      <c r="J68" s="19">
        <f t="shared" si="16"/>
        <v>0</v>
      </c>
      <c r="K68" s="19">
        <f t="shared" si="16"/>
        <v>0</v>
      </c>
      <c r="L68" s="19">
        <f t="shared" si="16"/>
        <v>0</v>
      </c>
      <c r="M68" s="19">
        <f t="shared" si="16"/>
        <v>0</v>
      </c>
      <c r="N68" s="19">
        <f t="shared" si="16"/>
        <v>0</v>
      </c>
      <c r="O68" s="19">
        <f t="shared" si="16"/>
        <v>0</v>
      </c>
      <c r="P68" s="19">
        <f t="shared" si="16"/>
        <v>0</v>
      </c>
      <c r="Q68" s="52"/>
    </row>
    <row r="69" spans="1:17" s="2" customFormat="1" ht="44.25" customHeight="1">
      <c r="A69" s="71" t="s">
        <v>274</v>
      </c>
      <c r="B69" s="53" t="s">
        <v>275</v>
      </c>
      <c r="C69" s="53" t="s">
        <v>32</v>
      </c>
      <c r="D69" s="59" t="s">
        <v>122</v>
      </c>
      <c r="E69" s="16" t="s">
        <v>6</v>
      </c>
      <c r="F69" s="14" t="s">
        <v>247</v>
      </c>
      <c r="G69" s="27">
        <v>13638890</v>
      </c>
      <c r="H69" s="27">
        <v>6358688</v>
      </c>
      <c r="I69" s="27">
        <v>5735033</v>
      </c>
      <c r="J69" s="27">
        <v>623655</v>
      </c>
      <c r="K69" s="27">
        <v>6279897</v>
      </c>
      <c r="L69" s="27">
        <v>0</v>
      </c>
      <c r="M69" s="27">
        <v>6279897</v>
      </c>
      <c r="N69" s="27">
        <v>1000305</v>
      </c>
      <c r="O69" s="27">
        <v>0</v>
      </c>
      <c r="P69" s="27">
        <v>0</v>
      </c>
      <c r="Q69" s="56" t="s">
        <v>188</v>
      </c>
    </row>
    <row r="70" spans="1:17" s="2" customFormat="1" ht="44.25" customHeight="1">
      <c r="A70" s="72"/>
      <c r="B70" s="63"/>
      <c r="C70" s="63"/>
      <c r="D70" s="59"/>
      <c r="E70" s="16" t="s">
        <v>7</v>
      </c>
      <c r="F70" s="14" t="s">
        <v>247</v>
      </c>
      <c r="G70" s="27">
        <v>11339264</v>
      </c>
      <c r="H70" s="27">
        <v>6358688</v>
      </c>
      <c r="I70" s="27">
        <v>5953629</v>
      </c>
      <c r="J70" s="27">
        <v>405059</v>
      </c>
      <c r="K70" s="27">
        <v>3625957</v>
      </c>
      <c r="L70" s="27">
        <v>0</v>
      </c>
      <c r="M70" s="27">
        <v>3625957</v>
      </c>
      <c r="N70" s="27">
        <v>1354619</v>
      </c>
      <c r="O70" s="27">
        <v>0</v>
      </c>
      <c r="P70" s="27">
        <v>0</v>
      </c>
      <c r="Q70" s="56"/>
    </row>
    <row r="71" spans="1:17" s="2" customFormat="1" ht="44.25" customHeight="1">
      <c r="A71" s="73"/>
      <c r="B71" s="63"/>
      <c r="C71" s="63"/>
      <c r="D71" s="59"/>
      <c r="E71" s="16" t="s">
        <v>8</v>
      </c>
      <c r="F71" s="14"/>
      <c r="G71" s="27">
        <v>-2299626</v>
      </c>
      <c r="H71" s="27">
        <v>0</v>
      </c>
      <c r="I71" s="27">
        <v>218596</v>
      </c>
      <c r="J71" s="27">
        <v>-218596</v>
      </c>
      <c r="K71" s="27">
        <v>-2653940</v>
      </c>
      <c r="L71" s="27">
        <v>0</v>
      </c>
      <c r="M71" s="27">
        <v>-2653940</v>
      </c>
      <c r="N71" s="27">
        <v>354314</v>
      </c>
      <c r="O71" s="27">
        <v>0</v>
      </c>
      <c r="P71" s="27">
        <v>0</v>
      </c>
      <c r="Q71" s="56"/>
    </row>
    <row r="72" spans="1:17" s="6" customFormat="1" ht="43.5" customHeight="1">
      <c r="A72" s="71" t="s">
        <v>274</v>
      </c>
      <c r="B72" s="53" t="s">
        <v>275</v>
      </c>
      <c r="C72" s="53" t="s">
        <v>33</v>
      </c>
      <c r="D72" s="59" t="s">
        <v>122</v>
      </c>
      <c r="E72" s="13" t="s">
        <v>6</v>
      </c>
      <c r="F72" s="14" t="s">
        <v>255</v>
      </c>
      <c r="G72" s="27">
        <v>6178000</v>
      </c>
      <c r="H72" s="27">
        <v>1324077</v>
      </c>
      <c r="I72" s="27">
        <v>810580</v>
      </c>
      <c r="J72" s="27">
        <v>513497</v>
      </c>
      <c r="K72" s="27">
        <v>3518382</v>
      </c>
      <c r="L72" s="27">
        <v>0</v>
      </c>
      <c r="M72" s="27">
        <v>3518382</v>
      </c>
      <c r="N72" s="27">
        <v>1335541</v>
      </c>
      <c r="O72" s="27">
        <v>0</v>
      </c>
      <c r="P72" s="27">
        <v>0</v>
      </c>
      <c r="Q72" s="56" t="s">
        <v>189</v>
      </c>
    </row>
    <row r="73" spans="1:17" s="6" customFormat="1" ht="43.5" customHeight="1">
      <c r="A73" s="72"/>
      <c r="B73" s="63"/>
      <c r="C73" s="53"/>
      <c r="D73" s="59"/>
      <c r="E73" s="13" t="s">
        <v>7</v>
      </c>
      <c r="F73" s="14" t="s">
        <v>256</v>
      </c>
      <c r="G73" s="27">
        <v>6178000</v>
      </c>
      <c r="H73" s="27">
        <v>1324077</v>
      </c>
      <c r="I73" s="27">
        <v>1324077</v>
      </c>
      <c r="J73" s="27">
        <v>0</v>
      </c>
      <c r="K73" s="27">
        <v>3518382</v>
      </c>
      <c r="L73" s="27">
        <v>1295500</v>
      </c>
      <c r="M73" s="27">
        <v>2222882</v>
      </c>
      <c r="N73" s="27">
        <v>1335541</v>
      </c>
      <c r="O73" s="27">
        <v>0</v>
      </c>
      <c r="P73" s="27">
        <v>0</v>
      </c>
      <c r="Q73" s="56"/>
    </row>
    <row r="74" spans="1:17" s="6" customFormat="1" ht="43.5" customHeight="1">
      <c r="A74" s="73"/>
      <c r="B74" s="63"/>
      <c r="C74" s="53"/>
      <c r="D74" s="59"/>
      <c r="E74" s="13" t="s">
        <v>8</v>
      </c>
      <c r="F74" s="14"/>
      <c r="G74" s="27">
        <v>0</v>
      </c>
      <c r="H74" s="27">
        <v>0</v>
      </c>
      <c r="I74" s="27">
        <v>513497</v>
      </c>
      <c r="J74" s="27">
        <v>-513497</v>
      </c>
      <c r="K74" s="27">
        <v>0</v>
      </c>
      <c r="L74" s="27">
        <v>1295500</v>
      </c>
      <c r="M74" s="27">
        <v>-1295500</v>
      </c>
      <c r="N74" s="27">
        <v>0</v>
      </c>
      <c r="O74" s="27">
        <v>0</v>
      </c>
      <c r="P74" s="27">
        <v>0</v>
      </c>
      <c r="Q74" s="56"/>
    </row>
    <row r="75" spans="1:17" s="2" customFormat="1" ht="49.5" customHeight="1">
      <c r="A75" s="71" t="s">
        <v>274</v>
      </c>
      <c r="B75" s="53" t="s">
        <v>31</v>
      </c>
      <c r="C75" s="53" t="s">
        <v>34</v>
      </c>
      <c r="D75" s="59" t="s">
        <v>122</v>
      </c>
      <c r="E75" s="16" t="s">
        <v>6</v>
      </c>
      <c r="F75" s="14" t="s">
        <v>257</v>
      </c>
      <c r="G75" s="27">
        <v>9620000</v>
      </c>
      <c r="H75" s="27">
        <v>0</v>
      </c>
      <c r="I75" s="27">
        <v>0</v>
      </c>
      <c r="J75" s="27">
        <v>0</v>
      </c>
      <c r="K75" s="27">
        <v>564000</v>
      </c>
      <c r="L75" s="27">
        <v>0</v>
      </c>
      <c r="M75" s="27">
        <v>564000</v>
      </c>
      <c r="N75" s="27">
        <v>6450000</v>
      </c>
      <c r="O75" s="27">
        <v>2606000</v>
      </c>
      <c r="P75" s="27">
        <v>0</v>
      </c>
      <c r="Q75" s="56" t="s">
        <v>184</v>
      </c>
    </row>
    <row r="76" spans="1:17" s="2" customFormat="1" ht="49.5" customHeight="1">
      <c r="A76" s="72"/>
      <c r="B76" s="63"/>
      <c r="C76" s="53"/>
      <c r="D76" s="59"/>
      <c r="E76" s="16" t="s">
        <v>7</v>
      </c>
      <c r="F76" s="14" t="s">
        <v>257</v>
      </c>
      <c r="G76" s="27">
        <v>11942650</v>
      </c>
      <c r="H76" s="27">
        <v>0</v>
      </c>
      <c r="I76" s="27">
        <v>0</v>
      </c>
      <c r="J76" s="27">
        <v>0</v>
      </c>
      <c r="K76" s="27">
        <v>564000</v>
      </c>
      <c r="L76" s="27">
        <v>450000</v>
      </c>
      <c r="M76" s="27">
        <v>114000</v>
      </c>
      <c r="N76" s="27">
        <v>9452650</v>
      </c>
      <c r="O76" s="27">
        <v>810000</v>
      </c>
      <c r="P76" s="27">
        <v>1116000</v>
      </c>
      <c r="Q76" s="56"/>
    </row>
    <row r="77" spans="1:17" s="2" customFormat="1" ht="49.5" customHeight="1">
      <c r="A77" s="73"/>
      <c r="B77" s="63"/>
      <c r="C77" s="53"/>
      <c r="D77" s="59"/>
      <c r="E77" s="16" t="s">
        <v>8</v>
      </c>
      <c r="F77" s="14"/>
      <c r="G77" s="27">
        <v>2322650</v>
      </c>
      <c r="H77" s="27">
        <v>0</v>
      </c>
      <c r="I77" s="27">
        <v>0</v>
      </c>
      <c r="J77" s="27">
        <v>0</v>
      </c>
      <c r="K77" s="27">
        <v>0</v>
      </c>
      <c r="L77" s="27">
        <v>450000</v>
      </c>
      <c r="M77" s="27">
        <v>-450000</v>
      </c>
      <c r="N77" s="27">
        <v>3002650</v>
      </c>
      <c r="O77" s="27">
        <v>-1796000</v>
      </c>
      <c r="P77" s="27">
        <v>1116000</v>
      </c>
      <c r="Q77" s="56"/>
    </row>
    <row r="78" spans="1:17" s="2" customFormat="1" ht="43.5" customHeight="1">
      <c r="A78" s="53" t="s">
        <v>35</v>
      </c>
      <c r="B78" s="53" t="s">
        <v>278</v>
      </c>
      <c r="C78" s="53" t="s">
        <v>36</v>
      </c>
      <c r="D78" s="59" t="s">
        <v>122</v>
      </c>
      <c r="E78" s="16" t="s">
        <v>6</v>
      </c>
      <c r="F78" s="14" t="s">
        <v>66</v>
      </c>
      <c r="G78" s="27">
        <v>3477000</v>
      </c>
      <c r="H78" s="27">
        <v>500000</v>
      </c>
      <c r="I78" s="27">
        <v>0</v>
      </c>
      <c r="J78" s="27">
        <v>500000</v>
      </c>
      <c r="K78" s="27">
        <v>500000</v>
      </c>
      <c r="L78" s="27">
        <v>0</v>
      </c>
      <c r="M78" s="27">
        <v>500000</v>
      </c>
      <c r="N78" s="27">
        <v>2477000</v>
      </c>
      <c r="O78" s="27">
        <v>0</v>
      </c>
      <c r="P78" s="27">
        <v>0</v>
      </c>
      <c r="Q78" s="56" t="s">
        <v>190</v>
      </c>
    </row>
    <row r="79" spans="1:17" s="2" customFormat="1" ht="43.5" customHeight="1">
      <c r="A79" s="53"/>
      <c r="B79" s="53"/>
      <c r="C79" s="53"/>
      <c r="D79" s="59"/>
      <c r="E79" s="16" t="s">
        <v>7</v>
      </c>
      <c r="F79" s="14" t="s">
        <v>66</v>
      </c>
      <c r="G79" s="27">
        <v>3477000</v>
      </c>
      <c r="H79" s="27">
        <v>500000</v>
      </c>
      <c r="I79" s="27">
        <v>0</v>
      </c>
      <c r="J79" s="27">
        <v>500000</v>
      </c>
      <c r="K79" s="27">
        <v>500000</v>
      </c>
      <c r="L79" s="27">
        <v>0</v>
      </c>
      <c r="M79" s="27">
        <v>500000</v>
      </c>
      <c r="N79" s="27">
        <v>1000000</v>
      </c>
      <c r="O79" s="27">
        <v>1477000</v>
      </c>
      <c r="P79" s="27">
        <v>0</v>
      </c>
      <c r="Q79" s="56"/>
    </row>
    <row r="80" spans="1:17" s="2" customFormat="1" ht="43.5" customHeight="1">
      <c r="A80" s="53"/>
      <c r="B80" s="53"/>
      <c r="C80" s="53"/>
      <c r="D80" s="59"/>
      <c r="E80" s="16" t="s">
        <v>8</v>
      </c>
      <c r="F80" s="14"/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-1477000</v>
      </c>
      <c r="O80" s="27">
        <v>1477000</v>
      </c>
      <c r="P80" s="27">
        <v>0</v>
      </c>
      <c r="Q80" s="56"/>
    </row>
    <row r="81" spans="1:18" s="2" customFormat="1" ht="43.5" customHeight="1">
      <c r="A81" s="53" t="s">
        <v>35</v>
      </c>
      <c r="B81" s="53" t="s">
        <v>278</v>
      </c>
      <c r="C81" s="53" t="s">
        <v>37</v>
      </c>
      <c r="D81" s="59" t="s">
        <v>122</v>
      </c>
      <c r="E81" s="16" t="s">
        <v>6</v>
      </c>
      <c r="F81" s="14"/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56" t="s">
        <v>191</v>
      </c>
      <c r="R81" s="3"/>
    </row>
    <row r="82" spans="1:18" s="2" customFormat="1" ht="50.25" customHeight="1">
      <c r="A82" s="53"/>
      <c r="B82" s="53"/>
      <c r="C82" s="53"/>
      <c r="D82" s="59"/>
      <c r="E82" s="16" t="s">
        <v>7</v>
      </c>
      <c r="F82" s="14" t="s">
        <v>123</v>
      </c>
      <c r="G82" s="27">
        <v>1224000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373000</v>
      </c>
      <c r="O82" s="27">
        <v>851000</v>
      </c>
      <c r="P82" s="27">
        <v>0</v>
      </c>
      <c r="Q82" s="56"/>
      <c r="R82" s="3"/>
    </row>
    <row r="83" spans="1:17" s="2" customFormat="1" ht="43.5" customHeight="1">
      <c r="A83" s="53"/>
      <c r="B83" s="53"/>
      <c r="C83" s="53"/>
      <c r="D83" s="59"/>
      <c r="E83" s="16" t="s">
        <v>8</v>
      </c>
      <c r="F83" s="14"/>
      <c r="G83" s="27">
        <v>1224000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373000</v>
      </c>
      <c r="O83" s="27">
        <v>851000</v>
      </c>
      <c r="P83" s="27">
        <v>0</v>
      </c>
      <c r="Q83" s="56"/>
    </row>
    <row r="84" spans="1:17" s="2" customFormat="1" ht="43.5" customHeight="1">
      <c r="A84" s="53" t="s">
        <v>35</v>
      </c>
      <c r="B84" s="53" t="s">
        <v>279</v>
      </c>
      <c r="C84" s="53" t="s">
        <v>39</v>
      </c>
      <c r="D84" s="59" t="s">
        <v>122</v>
      </c>
      <c r="E84" s="16" t="s">
        <v>6</v>
      </c>
      <c r="F84" s="14" t="s">
        <v>297</v>
      </c>
      <c r="G84" s="27">
        <v>5080000</v>
      </c>
      <c r="H84" s="27">
        <v>0</v>
      </c>
      <c r="I84" s="27">
        <v>0</v>
      </c>
      <c r="J84" s="27">
        <v>0</v>
      </c>
      <c r="K84" s="27">
        <v>500000</v>
      </c>
      <c r="L84" s="27">
        <v>3600</v>
      </c>
      <c r="M84" s="27">
        <v>496400</v>
      </c>
      <c r="N84" s="27">
        <v>4580000</v>
      </c>
      <c r="O84" s="27">
        <v>0</v>
      </c>
      <c r="P84" s="27">
        <v>0</v>
      </c>
      <c r="Q84" s="56" t="s">
        <v>217</v>
      </c>
    </row>
    <row r="85" spans="1:17" s="2" customFormat="1" ht="43.5" customHeight="1">
      <c r="A85" s="63"/>
      <c r="B85" s="63"/>
      <c r="C85" s="63"/>
      <c r="D85" s="59"/>
      <c r="E85" s="16" t="s">
        <v>7</v>
      </c>
      <c r="F85" s="14" t="s">
        <v>297</v>
      </c>
      <c r="G85" s="27">
        <v>5080000</v>
      </c>
      <c r="H85" s="27">
        <v>0</v>
      </c>
      <c r="I85" s="27">
        <v>0</v>
      </c>
      <c r="J85" s="27">
        <v>0</v>
      </c>
      <c r="K85" s="27">
        <v>500000</v>
      </c>
      <c r="L85" s="27">
        <v>3600</v>
      </c>
      <c r="M85" s="27">
        <v>496400</v>
      </c>
      <c r="N85" s="27">
        <v>1000000</v>
      </c>
      <c r="O85" s="27">
        <v>3580000</v>
      </c>
      <c r="P85" s="27">
        <v>0</v>
      </c>
      <c r="Q85" s="56"/>
    </row>
    <row r="86" spans="1:17" s="2" customFormat="1" ht="43.5" customHeight="1">
      <c r="A86" s="63"/>
      <c r="B86" s="63"/>
      <c r="C86" s="63"/>
      <c r="D86" s="59"/>
      <c r="E86" s="16" t="s">
        <v>8</v>
      </c>
      <c r="F86" s="14"/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-3580000</v>
      </c>
      <c r="O86" s="27">
        <v>3580000</v>
      </c>
      <c r="P86" s="27">
        <v>0</v>
      </c>
      <c r="Q86" s="56"/>
    </row>
    <row r="87" spans="1:17" s="2" customFormat="1" ht="48.75" customHeight="1">
      <c r="A87" s="53" t="s">
        <v>35</v>
      </c>
      <c r="B87" s="53" t="s">
        <v>40</v>
      </c>
      <c r="C87" s="53" t="s">
        <v>41</v>
      </c>
      <c r="D87" s="59" t="s">
        <v>122</v>
      </c>
      <c r="E87" s="16" t="s">
        <v>6</v>
      </c>
      <c r="F87" s="11" t="s">
        <v>298</v>
      </c>
      <c r="G87" s="27">
        <v>38485600</v>
      </c>
      <c r="H87" s="27">
        <v>0</v>
      </c>
      <c r="I87" s="27">
        <v>0</v>
      </c>
      <c r="J87" s="27">
        <v>0</v>
      </c>
      <c r="K87" s="27">
        <v>1903931</v>
      </c>
      <c r="L87" s="27">
        <v>1903931</v>
      </c>
      <c r="M87" s="27">
        <v>0</v>
      </c>
      <c r="N87" s="27">
        <v>12226571</v>
      </c>
      <c r="O87" s="27">
        <v>12332000</v>
      </c>
      <c r="P87" s="27">
        <v>12023098</v>
      </c>
      <c r="Q87" s="56" t="s">
        <v>76</v>
      </c>
    </row>
    <row r="88" spans="1:17" s="2" customFormat="1" ht="48.75" customHeight="1">
      <c r="A88" s="63"/>
      <c r="B88" s="63"/>
      <c r="C88" s="63"/>
      <c r="D88" s="59"/>
      <c r="E88" s="16" t="s">
        <v>7</v>
      </c>
      <c r="F88" s="11" t="s">
        <v>298</v>
      </c>
      <c r="G88" s="27">
        <v>38485600</v>
      </c>
      <c r="H88" s="27">
        <v>0</v>
      </c>
      <c r="I88" s="27">
        <v>0</v>
      </c>
      <c r="J88" s="27">
        <v>0</v>
      </c>
      <c r="K88" s="27">
        <v>1903931</v>
      </c>
      <c r="L88" s="27">
        <v>1903931</v>
      </c>
      <c r="M88" s="27">
        <v>0</v>
      </c>
      <c r="N88" s="27">
        <v>12226571</v>
      </c>
      <c r="O88" s="27">
        <v>12332000</v>
      </c>
      <c r="P88" s="27">
        <v>12023098</v>
      </c>
      <c r="Q88" s="56"/>
    </row>
    <row r="89" spans="1:17" s="2" customFormat="1" ht="48.75" customHeight="1">
      <c r="A89" s="63"/>
      <c r="B89" s="63"/>
      <c r="C89" s="63"/>
      <c r="D89" s="59"/>
      <c r="E89" s="16" t="s">
        <v>8</v>
      </c>
      <c r="F89" s="14"/>
      <c r="G89" s="27">
        <f>G88-G87</f>
        <v>0</v>
      </c>
      <c r="H89" s="27">
        <f aca="true" t="shared" si="17" ref="H89:P89">H88-H87</f>
        <v>0</v>
      </c>
      <c r="I89" s="27">
        <f t="shared" si="17"/>
        <v>0</v>
      </c>
      <c r="J89" s="27">
        <f t="shared" si="17"/>
        <v>0</v>
      </c>
      <c r="K89" s="27">
        <f t="shared" si="17"/>
        <v>0</v>
      </c>
      <c r="L89" s="27">
        <f t="shared" si="17"/>
        <v>0</v>
      </c>
      <c r="M89" s="27">
        <f t="shared" si="17"/>
        <v>0</v>
      </c>
      <c r="N89" s="27">
        <f t="shared" si="17"/>
        <v>0</v>
      </c>
      <c r="O89" s="27">
        <f t="shared" si="17"/>
        <v>0</v>
      </c>
      <c r="P89" s="27">
        <f t="shared" si="17"/>
        <v>0</v>
      </c>
      <c r="Q89" s="56"/>
    </row>
    <row r="90" spans="1:17" s="2" customFormat="1" ht="48.75" customHeight="1">
      <c r="A90" s="53" t="s">
        <v>35</v>
      </c>
      <c r="B90" s="53" t="s">
        <v>40</v>
      </c>
      <c r="C90" s="53" t="s">
        <v>42</v>
      </c>
      <c r="D90" s="59" t="s">
        <v>122</v>
      </c>
      <c r="E90" s="16" t="s">
        <v>6</v>
      </c>
      <c r="F90" s="11" t="s">
        <v>299</v>
      </c>
      <c r="G90" s="27">
        <v>9420000</v>
      </c>
      <c r="H90" s="27">
        <v>0</v>
      </c>
      <c r="I90" s="27">
        <v>0</v>
      </c>
      <c r="J90" s="27">
        <v>0</v>
      </c>
      <c r="K90" s="27">
        <v>540000</v>
      </c>
      <c r="L90" s="27">
        <v>540000</v>
      </c>
      <c r="M90" s="27">
        <v>0</v>
      </c>
      <c r="N90" s="27">
        <v>1000000</v>
      </c>
      <c r="O90" s="27">
        <v>3540000</v>
      </c>
      <c r="P90" s="27">
        <v>4340000</v>
      </c>
      <c r="Q90" s="56" t="s">
        <v>192</v>
      </c>
    </row>
    <row r="91" spans="1:17" s="2" customFormat="1" ht="48.75" customHeight="1">
      <c r="A91" s="63"/>
      <c r="B91" s="63"/>
      <c r="C91" s="53"/>
      <c r="D91" s="59"/>
      <c r="E91" s="16" t="s">
        <v>7</v>
      </c>
      <c r="F91" s="11" t="s">
        <v>299</v>
      </c>
      <c r="G91" s="27">
        <v>9420000</v>
      </c>
      <c r="H91" s="27">
        <v>0</v>
      </c>
      <c r="I91" s="27">
        <v>0</v>
      </c>
      <c r="J91" s="27">
        <v>0</v>
      </c>
      <c r="K91" s="27">
        <v>540000</v>
      </c>
      <c r="L91" s="27">
        <v>540000</v>
      </c>
      <c r="M91" s="27">
        <v>0</v>
      </c>
      <c r="N91" s="27">
        <v>1000000</v>
      </c>
      <c r="O91" s="27">
        <v>3540000</v>
      </c>
      <c r="P91" s="27">
        <v>4340000</v>
      </c>
      <c r="Q91" s="56"/>
    </row>
    <row r="92" spans="1:17" s="2" customFormat="1" ht="48.75" customHeight="1">
      <c r="A92" s="63"/>
      <c r="B92" s="63"/>
      <c r="C92" s="53"/>
      <c r="D92" s="59"/>
      <c r="E92" s="16" t="s">
        <v>8</v>
      </c>
      <c r="F92" s="14"/>
      <c r="G92" s="27">
        <f>G91-G90</f>
        <v>0</v>
      </c>
      <c r="H92" s="27">
        <f aca="true" t="shared" si="18" ref="H92:P92">H91-H90</f>
        <v>0</v>
      </c>
      <c r="I92" s="27">
        <f t="shared" si="18"/>
        <v>0</v>
      </c>
      <c r="J92" s="27">
        <f t="shared" si="18"/>
        <v>0</v>
      </c>
      <c r="K92" s="27">
        <f t="shared" si="18"/>
        <v>0</v>
      </c>
      <c r="L92" s="27">
        <f t="shared" si="18"/>
        <v>0</v>
      </c>
      <c r="M92" s="27">
        <f t="shared" si="18"/>
        <v>0</v>
      </c>
      <c r="N92" s="27">
        <f t="shared" si="18"/>
        <v>0</v>
      </c>
      <c r="O92" s="27">
        <f t="shared" si="18"/>
        <v>0</v>
      </c>
      <c r="P92" s="27">
        <f t="shared" si="18"/>
        <v>0</v>
      </c>
      <c r="Q92" s="56"/>
    </row>
    <row r="93" spans="1:17" s="2" customFormat="1" ht="39" customHeight="1">
      <c r="A93" s="53" t="s">
        <v>280</v>
      </c>
      <c r="B93" s="53" t="s">
        <v>282</v>
      </c>
      <c r="C93" s="53" t="s">
        <v>43</v>
      </c>
      <c r="D93" s="59" t="s">
        <v>124</v>
      </c>
      <c r="E93" s="16" t="s">
        <v>6</v>
      </c>
      <c r="F93" s="14" t="s">
        <v>246</v>
      </c>
      <c r="G93" s="27">
        <v>300000</v>
      </c>
      <c r="H93" s="27">
        <v>300000</v>
      </c>
      <c r="I93" s="27">
        <v>132016</v>
      </c>
      <c r="J93" s="27">
        <v>167984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56" t="s">
        <v>301</v>
      </c>
    </row>
    <row r="94" spans="1:17" s="2" customFormat="1" ht="39" customHeight="1">
      <c r="A94" s="63"/>
      <c r="B94" s="63"/>
      <c r="C94" s="63"/>
      <c r="D94" s="59"/>
      <c r="E94" s="16" t="s">
        <v>7</v>
      </c>
      <c r="F94" s="14" t="s">
        <v>245</v>
      </c>
      <c r="G94" s="27">
        <v>300000</v>
      </c>
      <c r="H94" s="27">
        <v>300000</v>
      </c>
      <c r="I94" s="27">
        <v>132016</v>
      </c>
      <c r="J94" s="27">
        <v>167984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56"/>
    </row>
    <row r="95" spans="1:17" s="2" customFormat="1" ht="33" customHeight="1">
      <c r="A95" s="63"/>
      <c r="B95" s="63"/>
      <c r="C95" s="63"/>
      <c r="D95" s="59"/>
      <c r="E95" s="16" t="s">
        <v>8</v>
      </c>
      <c r="F95" s="14"/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56"/>
    </row>
    <row r="96" spans="1:17" s="2" customFormat="1" ht="46.5" customHeight="1">
      <c r="A96" s="53" t="s">
        <v>281</v>
      </c>
      <c r="B96" s="53" t="s">
        <v>44</v>
      </c>
      <c r="C96" s="53" t="s">
        <v>45</v>
      </c>
      <c r="D96" s="59" t="s">
        <v>125</v>
      </c>
      <c r="E96" s="16" t="s">
        <v>6</v>
      </c>
      <c r="F96" s="14" t="s">
        <v>244</v>
      </c>
      <c r="G96" s="27">
        <v>4737587</v>
      </c>
      <c r="H96" s="27">
        <v>0</v>
      </c>
      <c r="I96" s="27">
        <v>0</v>
      </c>
      <c r="J96" s="27">
        <v>0</v>
      </c>
      <c r="K96" s="27">
        <v>474000</v>
      </c>
      <c r="L96" s="27">
        <v>0</v>
      </c>
      <c r="M96" s="27">
        <v>474000</v>
      </c>
      <c r="N96" s="27">
        <v>302000</v>
      </c>
      <c r="O96" s="27">
        <v>1320529</v>
      </c>
      <c r="P96" s="27">
        <v>2641058</v>
      </c>
      <c r="Q96" s="56" t="s">
        <v>193</v>
      </c>
    </row>
    <row r="97" spans="1:17" s="2" customFormat="1" ht="46.5" customHeight="1">
      <c r="A97" s="53"/>
      <c r="B97" s="53"/>
      <c r="C97" s="53"/>
      <c r="D97" s="59"/>
      <c r="E97" s="16" t="s">
        <v>7</v>
      </c>
      <c r="F97" s="14" t="s">
        <v>300</v>
      </c>
      <c r="G97" s="27">
        <v>4737587</v>
      </c>
      <c r="H97" s="27">
        <v>0</v>
      </c>
      <c r="I97" s="27">
        <v>0</v>
      </c>
      <c r="J97" s="27">
        <v>0</v>
      </c>
      <c r="K97" s="27">
        <v>474000</v>
      </c>
      <c r="L97" s="27">
        <v>0</v>
      </c>
      <c r="M97" s="27">
        <v>474000</v>
      </c>
      <c r="N97" s="27">
        <v>302000</v>
      </c>
      <c r="O97" s="27">
        <v>1320529</v>
      </c>
      <c r="P97" s="27">
        <v>2641058</v>
      </c>
      <c r="Q97" s="56"/>
    </row>
    <row r="98" spans="1:17" s="2" customFormat="1" ht="46.5" customHeight="1">
      <c r="A98" s="53"/>
      <c r="B98" s="53"/>
      <c r="C98" s="53"/>
      <c r="D98" s="59"/>
      <c r="E98" s="16" t="s">
        <v>8</v>
      </c>
      <c r="F98" s="14"/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56"/>
    </row>
    <row r="99" spans="1:17" s="2" customFormat="1" ht="45" customHeight="1">
      <c r="A99" s="53" t="s">
        <v>126</v>
      </c>
      <c r="B99" s="53" t="s">
        <v>127</v>
      </c>
      <c r="C99" s="53" t="s">
        <v>128</v>
      </c>
      <c r="D99" s="59" t="s">
        <v>129</v>
      </c>
      <c r="E99" s="16" t="s">
        <v>6</v>
      </c>
      <c r="F99" s="14" t="s">
        <v>248</v>
      </c>
      <c r="G99" s="27">
        <f>SUM(H99,K99,N99,O99,P99)</f>
        <v>178903000</v>
      </c>
      <c r="H99" s="27">
        <v>151312000</v>
      </c>
      <c r="I99" s="27">
        <v>140796412</v>
      </c>
      <c r="J99" s="27">
        <f>H99-I99</f>
        <v>10515588</v>
      </c>
      <c r="K99" s="27">
        <v>14000000</v>
      </c>
      <c r="L99" s="27">
        <v>13999856</v>
      </c>
      <c r="M99" s="27">
        <f>K99-L99</f>
        <v>144</v>
      </c>
      <c r="N99" s="27">
        <v>13591000</v>
      </c>
      <c r="O99" s="27">
        <v>0</v>
      </c>
      <c r="P99" s="27">
        <v>0</v>
      </c>
      <c r="Q99" s="56" t="s">
        <v>194</v>
      </c>
    </row>
    <row r="100" spans="1:17" s="2" customFormat="1" ht="45" customHeight="1">
      <c r="A100" s="53"/>
      <c r="B100" s="53"/>
      <c r="C100" s="53"/>
      <c r="D100" s="59"/>
      <c r="E100" s="16" t="s">
        <v>7</v>
      </c>
      <c r="F100" s="14" t="s">
        <v>248</v>
      </c>
      <c r="G100" s="27">
        <f>SUM(H100,K100,N100,O100,P100)</f>
        <v>179575000</v>
      </c>
      <c r="H100" s="27">
        <v>151312000</v>
      </c>
      <c r="I100" s="27">
        <v>140796412</v>
      </c>
      <c r="J100" s="27">
        <f>H100-I100</f>
        <v>10515588</v>
      </c>
      <c r="K100" s="27">
        <v>14000000</v>
      </c>
      <c r="L100" s="27">
        <v>13999856</v>
      </c>
      <c r="M100" s="27">
        <f>K100-L100</f>
        <v>144</v>
      </c>
      <c r="N100" s="27">
        <v>13591000</v>
      </c>
      <c r="O100" s="27">
        <v>672000</v>
      </c>
      <c r="P100" s="27">
        <v>0</v>
      </c>
      <c r="Q100" s="56"/>
    </row>
    <row r="101" spans="1:17" s="2" customFormat="1" ht="45" customHeight="1">
      <c r="A101" s="53"/>
      <c r="B101" s="53"/>
      <c r="C101" s="53"/>
      <c r="D101" s="59"/>
      <c r="E101" s="16" t="s">
        <v>8</v>
      </c>
      <c r="F101" s="14"/>
      <c r="G101" s="27">
        <f aca="true" t="shared" si="19" ref="G101:P101">G100-G99</f>
        <v>672000</v>
      </c>
      <c r="H101" s="27">
        <f t="shared" si="19"/>
        <v>0</v>
      </c>
      <c r="I101" s="27">
        <f t="shared" si="19"/>
        <v>0</v>
      </c>
      <c r="J101" s="27">
        <f t="shared" si="19"/>
        <v>0</v>
      </c>
      <c r="K101" s="27">
        <f t="shared" si="19"/>
        <v>0</v>
      </c>
      <c r="L101" s="27">
        <f t="shared" si="19"/>
        <v>0</v>
      </c>
      <c r="M101" s="27">
        <f t="shared" si="19"/>
        <v>0</v>
      </c>
      <c r="N101" s="27">
        <f t="shared" si="19"/>
        <v>0</v>
      </c>
      <c r="O101" s="27">
        <f t="shared" si="19"/>
        <v>672000</v>
      </c>
      <c r="P101" s="27">
        <f t="shared" si="19"/>
        <v>0</v>
      </c>
      <c r="Q101" s="56"/>
    </row>
    <row r="102" spans="1:17" s="2" customFormat="1" ht="45" customHeight="1">
      <c r="A102" s="53" t="s">
        <v>126</v>
      </c>
      <c r="B102" s="53" t="s">
        <v>127</v>
      </c>
      <c r="C102" s="53" t="s">
        <v>130</v>
      </c>
      <c r="D102" s="59" t="s">
        <v>129</v>
      </c>
      <c r="E102" s="16" t="s">
        <v>6</v>
      </c>
      <c r="F102" s="14" t="s">
        <v>249</v>
      </c>
      <c r="G102" s="27">
        <f>H102+K102+N102+O102+P102</f>
        <v>264318000</v>
      </c>
      <c r="H102" s="27">
        <v>251856000</v>
      </c>
      <c r="I102" s="27">
        <v>242462430</v>
      </c>
      <c r="J102" s="27">
        <f>H102-I102</f>
        <v>9393570</v>
      </c>
      <c r="K102" s="27">
        <v>12462000</v>
      </c>
      <c r="L102" s="27">
        <v>0</v>
      </c>
      <c r="M102" s="27">
        <f>K102-L102</f>
        <v>12462000</v>
      </c>
      <c r="N102" s="27">
        <v>0</v>
      </c>
      <c r="O102" s="27">
        <v>0</v>
      </c>
      <c r="P102" s="27">
        <v>0</v>
      </c>
      <c r="Q102" s="56" t="s">
        <v>195</v>
      </c>
    </row>
    <row r="103" spans="1:17" s="2" customFormat="1" ht="45" customHeight="1">
      <c r="A103" s="53"/>
      <c r="B103" s="53"/>
      <c r="C103" s="53"/>
      <c r="D103" s="59"/>
      <c r="E103" s="16" t="s">
        <v>7</v>
      </c>
      <c r="F103" s="14" t="s">
        <v>249</v>
      </c>
      <c r="G103" s="27">
        <f>H103+K103+N103+O103+P103</f>
        <v>264318000</v>
      </c>
      <c r="H103" s="27">
        <v>251856000</v>
      </c>
      <c r="I103" s="27">
        <v>242462430</v>
      </c>
      <c r="J103" s="27">
        <f>H103-I103</f>
        <v>9393570</v>
      </c>
      <c r="K103" s="27">
        <v>12462000</v>
      </c>
      <c r="L103" s="27">
        <v>4523286</v>
      </c>
      <c r="M103" s="27">
        <f>K103-L103</f>
        <v>7938714</v>
      </c>
      <c r="N103" s="27">
        <v>0</v>
      </c>
      <c r="O103" s="27">
        <v>0</v>
      </c>
      <c r="P103" s="27">
        <v>0</v>
      </c>
      <c r="Q103" s="56"/>
    </row>
    <row r="104" spans="1:17" s="2" customFormat="1" ht="45" customHeight="1">
      <c r="A104" s="53"/>
      <c r="B104" s="53"/>
      <c r="C104" s="53"/>
      <c r="D104" s="59"/>
      <c r="E104" s="16" t="s">
        <v>8</v>
      </c>
      <c r="F104" s="14"/>
      <c r="G104" s="27">
        <f aca="true" t="shared" si="20" ref="G104:P104">G103-G102</f>
        <v>0</v>
      </c>
      <c r="H104" s="27">
        <f t="shared" si="20"/>
        <v>0</v>
      </c>
      <c r="I104" s="27">
        <f t="shared" si="20"/>
        <v>0</v>
      </c>
      <c r="J104" s="27">
        <f t="shared" si="20"/>
        <v>0</v>
      </c>
      <c r="K104" s="27">
        <f t="shared" si="20"/>
        <v>0</v>
      </c>
      <c r="L104" s="27">
        <f t="shared" si="20"/>
        <v>4523286</v>
      </c>
      <c r="M104" s="27">
        <f t="shared" si="20"/>
        <v>-4523286</v>
      </c>
      <c r="N104" s="27">
        <f t="shared" si="20"/>
        <v>0</v>
      </c>
      <c r="O104" s="27">
        <f t="shared" si="20"/>
        <v>0</v>
      </c>
      <c r="P104" s="27">
        <f t="shared" si="20"/>
        <v>0</v>
      </c>
      <c r="Q104" s="56"/>
    </row>
    <row r="105" spans="1:17" s="2" customFormat="1" ht="45" customHeight="1">
      <c r="A105" s="53" t="s">
        <v>126</v>
      </c>
      <c r="B105" s="53" t="s">
        <v>127</v>
      </c>
      <c r="C105" s="53" t="s">
        <v>131</v>
      </c>
      <c r="D105" s="59" t="s">
        <v>129</v>
      </c>
      <c r="E105" s="16" t="s">
        <v>6</v>
      </c>
      <c r="F105" s="11" t="s">
        <v>132</v>
      </c>
      <c r="G105" s="27">
        <f>SUM(H105,K105,N105,O105,P105)</f>
        <v>44200000</v>
      </c>
      <c r="H105" s="27">
        <v>1164000</v>
      </c>
      <c r="I105" s="27">
        <v>777398</v>
      </c>
      <c r="J105" s="27">
        <f>H105-I105</f>
        <v>386602</v>
      </c>
      <c r="K105" s="27">
        <v>10000000</v>
      </c>
      <c r="L105" s="27">
        <v>0</v>
      </c>
      <c r="M105" s="27">
        <f>K105-L105</f>
        <v>10000000</v>
      </c>
      <c r="N105" s="27">
        <v>33036000</v>
      </c>
      <c r="O105" s="27">
        <v>0</v>
      </c>
      <c r="P105" s="27">
        <v>0</v>
      </c>
      <c r="Q105" s="56" t="s">
        <v>196</v>
      </c>
    </row>
    <row r="106" spans="1:17" s="2" customFormat="1" ht="45" customHeight="1">
      <c r="A106" s="53"/>
      <c r="B106" s="53"/>
      <c r="C106" s="53"/>
      <c r="D106" s="59"/>
      <c r="E106" s="16" t="s">
        <v>7</v>
      </c>
      <c r="F106" s="11" t="s">
        <v>133</v>
      </c>
      <c r="G106" s="27">
        <f>SUM(H106,K106,N106,O106,P106)</f>
        <v>44200000</v>
      </c>
      <c r="H106" s="27">
        <v>1164000</v>
      </c>
      <c r="I106" s="27">
        <v>1047036</v>
      </c>
      <c r="J106" s="27">
        <f>H106-I106</f>
        <v>116964</v>
      </c>
      <c r="K106" s="27">
        <v>10000000</v>
      </c>
      <c r="L106" s="27">
        <v>7240</v>
      </c>
      <c r="M106" s="27">
        <f>K106-L106</f>
        <v>9992760</v>
      </c>
      <c r="N106" s="27">
        <v>7000000</v>
      </c>
      <c r="O106" s="27">
        <v>16000000</v>
      </c>
      <c r="P106" s="27">
        <v>10036000</v>
      </c>
      <c r="Q106" s="56"/>
    </row>
    <row r="107" spans="1:17" s="2" customFormat="1" ht="45" customHeight="1">
      <c r="A107" s="53"/>
      <c r="B107" s="53"/>
      <c r="C107" s="53"/>
      <c r="D107" s="59"/>
      <c r="E107" s="16" t="s">
        <v>8</v>
      </c>
      <c r="F107" s="14"/>
      <c r="G107" s="27">
        <f aca="true" t="shared" si="21" ref="G107:P107">G106-G105</f>
        <v>0</v>
      </c>
      <c r="H107" s="27">
        <f t="shared" si="21"/>
        <v>0</v>
      </c>
      <c r="I107" s="27">
        <f t="shared" si="21"/>
        <v>269638</v>
      </c>
      <c r="J107" s="27">
        <f t="shared" si="21"/>
        <v>-269638</v>
      </c>
      <c r="K107" s="27">
        <f t="shared" si="21"/>
        <v>0</v>
      </c>
      <c r="L107" s="27">
        <f t="shared" si="21"/>
        <v>7240</v>
      </c>
      <c r="M107" s="27">
        <f t="shared" si="21"/>
        <v>-7240</v>
      </c>
      <c r="N107" s="27">
        <f t="shared" si="21"/>
        <v>-26036000</v>
      </c>
      <c r="O107" s="27">
        <f t="shared" si="21"/>
        <v>16000000</v>
      </c>
      <c r="P107" s="27">
        <f t="shared" si="21"/>
        <v>10036000</v>
      </c>
      <c r="Q107" s="56"/>
    </row>
    <row r="108" spans="1:17" s="2" customFormat="1" ht="45" customHeight="1">
      <c r="A108" s="53" t="s">
        <v>134</v>
      </c>
      <c r="B108" s="53" t="s">
        <v>135</v>
      </c>
      <c r="C108" s="53" t="s">
        <v>136</v>
      </c>
      <c r="D108" s="59" t="s">
        <v>129</v>
      </c>
      <c r="E108" s="16" t="s">
        <v>6</v>
      </c>
      <c r="F108" s="11" t="s">
        <v>238</v>
      </c>
      <c r="G108" s="27">
        <f>SUM(H108,K108,N108,O108,P108)</f>
        <v>385100000</v>
      </c>
      <c r="H108" s="27">
        <v>21980684</v>
      </c>
      <c r="I108" s="27">
        <v>20889714</v>
      </c>
      <c r="J108" s="27">
        <f>H108-I108</f>
        <v>1090970</v>
      </c>
      <c r="K108" s="27">
        <v>0</v>
      </c>
      <c r="L108" s="27">
        <v>0</v>
      </c>
      <c r="M108" s="27">
        <f>K108-L108</f>
        <v>0</v>
      </c>
      <c r="N108" s="27">
        <v>5000000</v>
      </c>
      <c r="O108" s="27">
        <v>5000000</v>
      </c>
      <c r="P108" s="27">
        <v>353119316</v>
      </c>
      <c r="Q108" s="56" t="s">
        <v>197</v>
      </c>
    </row>
    <row r="109" spans="1:17" s="2" customFormat="1" ht="45" customHeight="1">
      <c r="A109" s="63"/>
      <c r="B109" s="63"/>
      <c r="C109" s="63"/>
      <c r="D109" s="59"/>
      <c r="E109" s="16" t="s">
        <v>7</v>
      </c>
      <c r="F109" s="11" t="s">
        <v>238</v>
      </c>
      <c r="G109" s="27">
        <f>SUM(H109,K109,N109,O109,P109)</f>
        <v>385100000</v>
      </c>
      <c r="H109" s="27">
        <v>21980684</v>
      </c>
      <c r="I109" s="27">
        <v>20889714</v>
      </c>
      <c r="J109" s="27">
        <f>H109-I109</f>
        <v>1090970</v>
      </c>
      <c r="K109" s="27">
        <v>0</v>
      </c>
      <c r="L109" s="27">
        <v>0</v>
      </c>
      <c r="M109" s="27">
        <f>K109-L109</f>
        <v>0</v>
      </c>
      <c r="N109" s="27">
        <v>1006300</v>
      </c>
      <c r="O109" s="27">
        <v>5000000</v>
      </c>
      <c r="P109" s="27">
        <v>357113016</v>
      </c>
      <c r="Q109" s="56"/>
    </row>
    <row r="110" spans="1:17" s="2" customFormat="1" ht="45" customHeight="1">
      <c r="A110" s="63"/>
      <c r="B110" s="63"/>
      <c r="C110" s="63"/>
      <c r="D110" s="59"/>
      <c r="E110" s="16" t="s">
        <v>8</v>
      </c>
      <c r="F110" s="14"/>
      <c r="G110" s="27">
        <f aca="true" t="shared" si="22" ref="G110:P110">G109-G108</f>
        <v>0</v>
      </c>
      <c r="H110" s="27">
        <f t="shared" si="22"/>
        <v>0</v>
      </c>
      <c r="I110" s="27">
        <f t="shared" si="22"/>
        <v>0</v>
      </c>
      <c r="J110" s="27">
        <f t="shared" si="22"/>
        <v>0</v>
      </c>
      <c r="K110" s="27">
        <f t="shared" si="22"/>
        <v>0</v>
      </c>
      <c r="L110" s="27">
        <f t="shared" si="22"/>
        <v>0</v>
      </c>
      <c r="M110" s="27">
        <f t="shared" si="22"/>
        <v>0</v>
      </c>
      <c r="N110" s="27">
        <f t="shared" si="22"/>
        <v>-3993700</v>
      </c>
      <c r="O110" s="27">
        <f t="shared" si="22"/>
        <v>0</v>
      </c>
      <c r="P110" s="27">
        <f t="shared" si="22"/>
        <v>3993700</v>
      </c>
      <c r="Q110" s="56"/>
    </row>
    <row r="111" spans="1:17" s="2" customFormat="1" ht="45" customHeight="1">
      <c r="A111" s="65" t="s">
        <v>46</v>
      </c>
      <c r="B111" s="53" t="s">
        <v>137</v>
      </c>
      <c r="C111" s="53" t="s">
        <v>138</v>
      </c>
      <c r="D111" s="59" t="s">
        <v>129</v>
      </c>
      <c r="E111" s="16" t="s">
        <v>6</v>
      </c>
      <c r="F111" s="11" t="s">
        <v>139</v>
      </c>
      <c r="G111" s="27">
        <f>SUM(H111,K111,N111,O111,P111)</f>
        <v>36000000</v>
      </c>
      <c r="H111" s="27">
        <v>11503856</v>
      </c>
      <c r="I111" s="27">
        <v>11492031</v>
      </c>
      <c r="J111" s="27">
        <v>11825</v>
      </c>
      <c r="K111" s="27">
        <v>4406840</v>
      </c>
      <c r="L111" s="27">
        <v>0</v>
      </c>
      <c r="M111" s="27">
        <f>K111-L111</f>
        <v>4406840</v>
      </c>
      <c r="N111" s="27">
        <v>20089304</v>
      </c>
      <c r="O111" s="27">
        <v>0</v>
      </c>
      <c r="P111" s="27">
        <v>0</v>
      </c>
      <c r="Q111" s="56" t="s">
        <v>198</v>
      </c>
    </row>
    <row r="112" spans="1:17" s="2" customFormat="1" ht="45" customHeight="1">
      <c r="A112" s="65"/>
      <c r="B112" s="53"/>
      <c r="C112" s="63"/>
      <c r="D112" s="59"/>
      <c r="E112" s="16" t="s">
        <v>7</v>
      </c>
      <c r="F112" s="11" t="s">
        <v>140</v>
      </c>
      <c r="G112" s="27">
        <f>SUM(H112,K112,N112,O112,P112)</f>
        <v>36000000</v>
      </c>
      <c r="H112" s="27">
        <v>11503856</v>
      </c>
      <c r="I112" s="27">
        <v>11492031</v>
      </c>
      <c r="J112" s="27">
        <v>11825</v>
      </c>
      <c r="K112" s="27">
        <v>3409180</v>
      </c>
      <c r="L112" s="27">
        <v>994936</v>
      </c>
      <c r="M112" s="27">
        <f>K112-L112</f>
        <v>2414244</v>
      </c>
      <c r="N112" s="27">
        <v>4010800</v>
      </c>
      <c r="O112" s="27">
        <v>17076164</v>
      </c>
      <c r="P112" s="27">
        <v>0</v>
      </c>
      <c r="Q112" s="56"/>
    </row>
    <row r="113" spans="1:17" s="2" customFormat="1" ht="45" customHeight="1">
      <c r="A113" s="65"/>
      <c r="B113" s="53"/>
      <c r="C113" s="63"/>
      <c r="D113" s="59"/>
      <c r="E113" s="16" t="s">
        <v>8</v>
      </c>
      <c r="F113" s="14"/>
      <c r="G113" s="27">
        <f aca="true" t="shared" si="23" ref="G113:O113">G112-G111</f>
        <v>0</v>
      </c>
      <c r="H113" s="27">
        <f t="shared" si="23"/>
        <v>0</v>
      </c>
      <c r="I113" s="27">
        <f t="shared" si="23"/>
        <v>0</v>
      </c>
      <c r="J113" s="27">
        <f t="shared" si="23"/>
        <v>0</v>
      </c>
      <c r="K113" s="27">
        <f t="shared" si="23"/>
        <v>-997660</v>
      </c>
      <c r="L113" s="27">
        <f t="shared" si="23"/>
        <v>994936</v>
      </c>
      <c r="M113" s="27">
        <f t="shared" si="23"/>
        <v>-1992596</v>
      </c>
      <c r="N113" s="27">
        <f t="shared" si="23"/>
        <v>-16078504</v>
      </c>
      <c r="O113" s="27">
        <f t="shared" si="23"/>
        <v>17076164</v>
      </c>
      <c r="P113" s="27">
        <f>P112-P111</f>
        <v>0</v>
      </c>
      <c r="Q113" s="56"/>
    </row>
    <row r="114" spans="1:17" s="2" customFormat="1" ht="45.75" customHeight="1">
      <c r="A114" s="65" t="s">
        <v>46</v>
      </c>
      <c r="B114" s="53" t="s">
        <v>137</v>
      </c>
      <c r="C114" s="53" t="s">
        <v>141</v>
      </c>
      <c r="D114" s="59" t="s">
        <v>129</v>
      </c>
      <c r="E114" s="16" t="s">
        <v>6</v>
      </c>
      <c r="F114" s="14" t="s">
        <v>67</v>
      </c>
      <c r="G114" s="27">
        <f>SUM(H114,K114,N114,O114,P114)</f>
        <v>33400000</v>
      </c>
      <c r="H114" s="27">
        <v>29256026</v>
      </c>
      <c r="I114" s="27">
        <v>27315022</v>
      </c>
      <c r="J114" s="27">
        <f>H114-I114</f>
        <v>1941004</v>
      </c>
      <c r="K114" s="27">
        <v>3075555</v>
      </c>
      <c r="L114" s="27">
        <v>2683939</v>
      </c>
      <c r="M114" s="27">
        <f>K114-L114</f>
        <v>391616</v>
      </c>
      <c r="N114" s="27">
        <v>1068419</v>
      </c>
      <c r="O114" s="27">
        <v>0</v>
      </c>
      <c r="P114" s="27">
        <v>0</v>
      </c>
      <c r="Q114" s="56" t="s">
        <v>199</v>
      </c>
    </row>
    <row r="115" spans="1:17" s="2" customFormat="1" ht="45.75" customHeight="1">
      <c r="A115" s="65"/>
      <c r="B115" s="53"/>
      <c r="C115" s="53"/>
      <c r="D115" s="59"/>
      <c r="E115" s="16" t="s">
        <v>7</v>
      </c>
      <c r="F115" s="14" t="s">
        <v>68</v>
      </c>
      <c r="G115" s="27">
        <f>SUM(H115,K115,N115,O115,P115)</f>
        <v>38500000</v>
      </c>
      <c r="H115" s="27">
        <f>H114</f>
        <v>29256026</v>
      </c>
      <c r="I115" s="27">
        <f>24817700+3277865</f>
        <v>28095565</v>
      </c>
      <c r="J115" s="27">
        <f>H115-I115</f>
        <v>1160461</v>
      </c>
      <c r="K115" s="27">
        <v>4146576</v>
      </c>
      <c r="L115" s="27">
        <f>L114</f>
        <v>2683939</v>
      </c>
      <c r="M115" s="27">
        <f>K115-L115</f>
        <v>1462637</v>
      </c>
      <c r="N115" s="27">
        <v>1243300</v>
      </c>
      <c r="O115" s="27">
        <v>3854098</v>
      </c>
      <c r="P115" s="27">
        <v>0</v>
      </c>
      <c r="Q115" s="56"/>
    </row>
    <row r="116" spans="1:17" s="2" customFormat="1" ht="45.75" customHeight="1">
      <c r="A116" s="65"/>
      <c r="B116" s="53"/>
      <c r="C116" s="53"/>
      <c r="D116" s="59"/>
      <c r="E116" s="16" t="s">
        <v>8</v>
      </c>
      <c r="F116" s="14"/>
      <c r="G116" s="27">
        <f aca="true" t="shared" si="24" ref="G116:P116">G115-G114</f>
        <v>5100000</v>
      </c>
      <c r="H116" s="27">
        <f t="shared" si="24"/>
        <v>0</v>
      </c>
      <c r="I116" s="27">
        <f t="shared" si="24"/>
        <v>780543</v>
      </c>
      <c r="J116" s="27">
        <f t="shared" si="24"/>
        <v>-780543</v>
      </c>
      <c r="K116" s="27">
        <f t="shared" si="24"/>
        <v>1071021</v>
      </c>
      <c r="L116" s="27">
        <f t="shared" si="24"/>
        <v>0</v>
      </c>
      <c r="M116" s="27">
        <f t="shared" si="24"/>
        <v>1071021</v>
      </c>
      <c r="N116" s="27">
        <f t="shared" si="24"/>
        <v>174881</v>
      </c>
      <c r="O116" s="27">
        <f t="shared" si="24"/>
        <v>3854098</v>
      </c>
      <c r="P116" s="27">
        <f t="shared" si="24"/>
        <v>0</v>
      </c>
      <c r="Q116" s="56"/>
    </row>
    <row r="117" spans="1:19" s="2" customFormat="1" ht="45.75" customHeight="1">
      <c r="A117" s="65" t="s">
        <v>46</v>
      </c>
      <c r="B117" s="53" t="s">
        <v>137</v>
      </c>
      <c r="C117" s="53" t="s">
        <v>142</v>
      </c>
      <c r="D117" s="59" t="s">
        <v>129</v>
      </c>
      <c r="E117" s="16" t="s">
        <v>6</v>
      </c>
      <c r="F117" s="14" t="s">
        <v>69</v>
      </c>
      <c r="G117" s="27">
        <f>SUM(H117,K117,N117,O117,P117)</f>
        <v>8700000</v>
      </c>
      <c r="H117" s="27">
        <f>5146820+2005000</f>
        <v>7151820</v>
      </c>
      <c r="I117" s="27">
        <v>4542765</v>
      </c>
      <c r="J117" s="27">
        <f>H117-I117</f>
        <v>2609055</v>
      </c>
      <c r="K117" s="27">
        <v>0</v>
      </c>
      <c r="L117" s="27">
        <v>0</v>
      </c>
      <c r="M117" s="27">
        <f>K117-L117</f>
        <v>0</v>
      </c>
      <c r="N117" s="27">
        <v>1548180</v>
      </c>
      <c r="O117" s="27">
        <v>0</v>
      </c>
      <c r="P117" s="27">
        <v>0</v>
      </c>
      <c r="Q117" s="56" t="s">
        <v>200</v>
      </c>
      <c r="R117" s="1"/>
      <c r="S117" s="1"/>
    </row>
    <row r="118" spans="1:17" ht="45.75" customHeight="1">
      <c r="A118" s="65"/>
      <c r="B118" s="53"/>
      <c r="C118" s="53"/>
      <c r="D118" s="59"/>
      <c r="E118" s="16" t="s">
        <v>7</v>
      </c>
      <c r="F118" s="14" t="s">
        <v>69</v>
      </c>
      <c r="G118" s="27">
        <f>SUM(H118,K118,N118,O118,P118)</f>
        <v>8700000</v>
      </c>
      <c r="H118" s="27">
        <f>H117</f>
        <v>7151820</v>
      </c>
      <c r="I118" s="27">
        <v>5623938</v>
      </c>
      <c r="J118" s="27">
        <f>H118-I118</f>
        <v>1527882</v>
      </c>
      <c r="K118" s="27">
        <v>0</v>
      </c>
      <c r="L118" s="27">
        <v>0</v>
      </c>
      <c r="M118" s="27">
        <f>K118-L118</f>
        <v>0</v>
      </c>
      <c r="N118" s="27">
        <v>0</v>
      </c>
      <c r="O118" s="27">
        <v>1548180</v>
      </c>
      <c r="P118" s="27">
        <v>0</v>
      </c>
      <c r="Q118" s="56"/>
    </row>
    <row r="119" spans="1:17" ht="45.75" customHeight="1">
      <c r="A119" s="65"/>
      <c r="B119" s="53"/>
      <c r="C119" s="53"/>
      <c r="D119" s="59"/>
      <c r="E119" s="16" t="s">
        <v>8</v>
      </c>
      <c r="F119" s="14"/>
      <c r="G119" s="27">
        <f aca="true" t="shared" si="25" ref="G119:P119">G118-G117</f>
        <v>0</v>
      </c>
      <c r="H119" s="27">
        <f t="shared" si="25"/>
        <v>0</v>
      </c>
      <c r="I119" s="27">
        <f t="shared" si="25"/>
        <v>1081173</v>
      </c>
      <c r="J119" s="27">
        <f t="shared" si="25"/>
        <v>-1081173</v>
      </c>
      <c r="K119" s="27">
        <f t="shared" si="25"/>
        <v>0</v>
      </c>
      <c r="L119" s="27">
        <f t="shared" si="25"/>
        <v>0</v>
      </c>
      <c r="M119" s="27">
        <f t="shared" si="25"/>
        <v>0</v>
      </c>
      <c r="N119" s="27">
        <f t="shared" si="25"/>
        <v>-1548180</v>
      </c>
      <c r="O119" s="27">
        <f t="shared" si="25"/>
        <v>1548180</v>
      </c>
      <c r="P119" s="27">
        <f t="shared" si="25"/>
        <v>0</v>
      </c>
      <c r="Q119" s="56"/>
    </row>
    <row r="120" spans="1:17" ht="45.75" customHeight="1">
      <c r="A120" s="65" t="s">
        <v>46</v>
      </c>
      <c r="B120" s="53" t="s">
        <v>137</v>
      </c>
      <c r="C120" s="53" t="s">
        <v>143</v>
      </c>
      <c r="D120" s="59" t="s">
        <v>129</v>
      </c>
      <c r="E120" s="16" t="s">
        <v>6</v>
      </c>
      <c r="F120" s="14" t="s">
        <v>70</v>
      </c>
      <c r="G120" s="27">
        <f>SUM(H120,K120,N120,O120,P120)</f>
        <v>62000000</v>
      </c>
      <c r="H120" s="27">
        <f>19733000+2007200</f>
        <v>21740200</v>
      </c>
      <c r="I120" s="27">
        <f>18483284+7200</f>
        <v>18490484</v>
      </c>
      <c r="J120" s="27">
        <f>H120-I120</f>
        <v>3249716</v>
      </c>
      <c r="K120" s="27">
        <v>3169800</v>
      </c>
      <c r="L120" s="27">
        <v>3493152</v>
      </c>
      <c r="M120" s="27">
        <f>K120-L120</f>
        <v>-323352</v>
      </c>
      <c r="N120" s="27">
        <v>10000000</v>
      </c>
      <c r="O120" s="27">
        <v>8000000</v>
      </c>
      <c r="P120" s="27">
        <v>19090000</v>
      </c>
      <c r="Q120" s="56" t="s">
        <v>201</v>
      </c>
    </row>
    <row r="121" spans="1:17" ht="45.75" customHeight="1">
      <c r="A121" s="65"/>
      <c r="B121" s="53"/>
      <c r="C121" s="53"/>
      <c r="D121" s="59"/>
      <c r="E121" s="16" t="s">
        <v>7</v>
      </c>
      <c r="F121" s="14" t="s">
        <v>70</v>
      </c>
      <c r="G121" s="27">
        <f>SUM(H121,K121,N121,O121,P121)</f>
        <v>62000000</v>
      </c>
      <c r="H121" s="27">
        <f>H120</f>
        <v>21740200</v>
      </c>
      <c r="I121" s="27">
        <f>18483284+187208</f>
        <v>18670492</v>
      </c>
      <c r="J121" s="27">
        <f>H121-I121</f>
        <v>3069708</v>
      </c>
      <c r="K121" s="27">
        <v>3969800</v>
      </c>
      <c r="L121" s="27">
        <f>L120</f>
        <v>3493152</v>
      </c>
      <c r="M121" s="27">
        <f>K121-L121</f>
        <v>476648</v>
      </c>
      <c r="N121" s="27">
        <v>1486300</v>
      </c>
      <c r="O121" s="27">
        <f>O120</f>
        <v>8000000</v>
      </c>
      <c r="P121" s="27">
        <v>26803700</v>
      </c>
      <c r="Q121" s="56"/>
    </row>
    <row r="122" spans="1:17" ht="45.75" customHeight="1">
      <c r="A122" s="65"/>
      <c r="B122" s="53"/>
      <c r="C122" s="53"/>
      <c r="D122" s="59"/>
      <c r="E122" s="16" t="s">
        <v>8</v>
      </c>
      <c r="F122" s="14"/>
      <c r="G122" s="27">
        <f>G121-G120</f>
        <v>0</v>
      </c>
      <c r="H122" s="27">
        <f aca="true" t="shared" si="26" ref="H122:P122">H121-H120</f>
        <v>0</v>
      </c>
      <c r="I122" s="27">
        <f t="shared" si="26"/>
        <v>180008</v>
      </c>
      <c r="J122" s="27">
        <f t="shared" si="26"/>
        <v>-180008</v>
      </c>
      <c r="K122" s="27">
        <f t="shared" si="26"/>
        <v>800000</v>
      </c>
      <c r="L122" s="27">
        <f t="shared" si="26"/>
        <v>0</v>
      </c>
      <c r="M122" s="27">
        <f t="shared" si="26"/>
        <v>800000</v>
      </c>
      <c r="N122" s="27">
        <f t="shared" si="26"/>
        <v>-8513700</v>
      </c>
      <c r="O122" s="27">
        <f t="shared" si="26"/>
        <v>0</v>
      </c>
      <c r="P122" s="27">
        <f t="shared" si="26"/>
        <v>7713700</v>
      </c>
      <c r="Q122" s="56"/>
    </row>
    <row r="123" spans="1:17" s="6" customFormat="1" ht="45.75" customHeight="1">
      <c r="A123" s="65" t="s">
        <v>144</v>
      </c>
      <c r="B123" s="53" t="s">
        <v>137</v>
      </c>
      <c r="C123" s="53" t="s">
        <v>145</v>
      </c>
      <c r="D123" s="59" t="s">
        <v>129</v>
      </c>
      <c r="E123" s="13" t="s">
        <v>6</v>
      </c>
      <c r="F123" s="14" t="s">
        <v>71</v>
      </c>
      <c r="G123" s="27">
        <f>SUM(H123,K123,N123,O123,P123)</f>
        <v>5500000</v>
      </c>
      <c r="H123" s="27">
        <f>1054581+503400</f>
        <v>1557981</v>
      </c>
      <c r="I123" s="27">
        <f>1054581+501860</f>
        <v>1556441</v>
      </c>
      <c r="J123" s="27">
        <f>H123-I123</f>
        <v>1540</v>
      </c>
      <c r="K123" s="27">
        <v>201840</v>
      </c>
      <c r="L123" s="27">
        <v>179308</v>
      </c>
      <c r="M123" s="27">
        <f>K123-L123</f>
        <v>22532</v>
      </c>
      <c r="N123" s="27">
        <v>2000000</v>
      </c>
      <c r="O123" s="27">
        <v>1740179</v>
      </c>
      <c r="P123" s="27">
        <v>0</v>
      </c>
      <c r="Q123" s="56" t="s">
        <v>202</v>
      </c>
    </row>
    <row r="124" spans="1:17" s="6" customFormat="1" ht="45.75" customHeight="1">
      <c r="A124" s="65"/>
      <c r="B124" s="53"/>
      <c r="C124" s="53"/>
      <c r="D124" s="59"/>
      <c r="E124" s="13" t="s">
        <v>7</v>
      </c>
      <c r="F124" s="14" t="s">
        <v>71</v>
      </c>
      <c r="G124" s="27">
        <f>SUM(H124,K124,N124,O124,P124)</f>
        <v>5500000</v>
      </c>
      <c r="H124" s="27">
        <f>H123</f>
        <v>1557981</v>
      </c>
      <c r="I124" s="27">
        <f>1054581+510524</f>
        <v>1565105</v>
      </c>
      <c r="J124" s="27">
        <f>H124-I124</f>
        <v>-7124</v>
      </c>
      <c r="K124" s="27">
        <f>K123</f>
        <v>201840</v>
      </c>
      <c r="L124" s="27">
        <f>L123</f>
        <v>179308</v>
      </c>
      <c r="M124" s="27">
        <f>K124-L124</f>
        <v>22532</v>
      </c>
      <c r="N124" s="27">
        <v>1437191</v>
      </c>
      <c r="O124" s="27">
        <v>2302988</v>
      </c>
      <c r="P124" s="27">
        <v>0</v>
      </c>
      <c r="Q124" s="56"/>
    </row>
    <row r="125" spans="1:17" s="6" customFormat="1" ht="45.75" customHeight="1">
      <c r="A125" s="65"/>
      <c r="B125" s="53"/>
      <c r="C125" s="53"/>
      <c r="D125" s="59"/>
      <c r="E125" s="13" t="s">
        <v>8</v>
      </c>
      <c r="F125" s="14"/>
      <c r="G125" s="27">
        <f aca="true" t="shared" si="27" ref="G125:P125">G124-G123</f>
        <v>0</v>
      </c>
      <c r="H125" s="27">
        <f t="shared" si="27"/>
        <v>0</v>
      </c>
      <c r="I125" s="27">
        <f t="shared" si="27"/>
        <v>8664</v>
      </c>
      <c r="J125" s="27">
        <f t="shared" si="27"/>
        <v>-8664</v>
      </c>
      <c r="K125" s="27">
        <f t="shared" si="27"/>
        <v>0</v>
      </c>
      <c r="L125" s="27">
        <f t="shared" si="27"/>
        <v>0</v>
      </c>
      <c r="M125" s="27">
        <f t="shared" si="27"/>
        <v>0</v>
      </c>
      <c r="N125" s="27">
        <f t="shared" si="27"/>
        <v>-562809</v>
      </c>
      <c r="O125" s="27">
        <f t="shared" si="27"/>
        <v>562809</v>
      </c>
      <c r="P125" s="27">
        <f t="shared" si="27"/>
        <v>0</v>
      </c>
      <c r="Q125" s="56"/>
    </row>
    <row r="126" spans="1:17" s="6" customFormat="1" ht="45.75" customHeight="1">
      <c r="A126" s="65" t="s">
        <v>144</v>
      </c>
      <c r="B126" s="53" t="s">
        <v>146</v>
      </c>
      <c r="C126" s="53" t="s">
        <v>147</v>
      </c>
      <c r="D126" s="59" t="s">
        <v>129</v>
      </c>
      <c r="E126" s="13" t="s">
        <v>6</v>
      </c>
      <c r="F126" s="14" t="s">
        <v>72</v>
      </c>
      <c r="G126" s="27">
        <f>SUM(H126,K126,N126,O126,P126)</f>
        <v>5400000</v>
      </c>
      <c r="H126" s="27">
        <f>79000+603630</f>
        <v>682630</v>
      </c>
      <c r="I126" s="27">
        <f>79000+314532</f>
        <v>393532</v>
      </c>
      <c r="J126" s="27">
        <f>H126-I126</f>
        <v>289098</v>
      </c>
      <c r="K126" s="27">
        <v>201840</v>
      </c>
      <c r="L126" s="27">
        <v>229260</v>
      </c>
      <c r="M126" s="27">
        <f>K126-L126</f>
        <v>-27420</v>
      </c>
      <c r="N126" s="27">
        <v>2000000</v>
      </c>
      <c r="O126" s="27">
        <v>1000000</v>
      </c>
      <c r="P126" s="27">
        <v>1515530</v>
      </c>
      <c r="Q126" s="56" t="s">
        <v>203</v>
      </c>
    </row>
    <row r="127" spans="1:17" s="6" customFormat="1" ht="45.75" customHeight="1">
      <c r="A127" s="65"/>
      <c r="B127" s="53"/>
      <c r="C127" s="53"/>
      <c r="D127" s="59"/>
      <c r="E127" s="13" t="s">
        <v>7</v>
      </c>
      <c r="F127" s="14" t="s">
        <v>72</v>
      </c>
      <c r="G127" s="27">
        <f>SUM(H127,K127,N127,O127,P127)</f>
        <v>5400000</v>
      </c>
      <c r="H127" s="27">
        <f>H126</f>
        <v>682630</v>
      </c>
      <c r="I127" s="27">
        <f>79000+314532</f>
        <v>393532</v>
      </c>
      <c r="J127" s="27">
        <f>H127-I127</f>
        <v>289098</v>
      </c>
      <c r="K127" s="27">
        <f>K126</f>
        <v>201840</v>
      </c>
      <c r="L127" s="27">
        <f>L126</f>
        <v>229260</v>
      </c>
      <c r="M127" s="27">
        <f>K127-L127</f>
        <v>-27420</v>
      </c>
      <c r="N127" s="27">
        <v>2013845</v>
      </c>
      <c r="O127" s="27">
        <f>O126</f>
        <v>1000000</v>
      </c>
      <c r="P127" s="27">
        <v>1501685</v>
      </c>
      <c r="Q127" s="56"/>
    </row>
    <row r="128" spans="1:17" s="6" customFormat="1" ht="45.75" customHeight="1">
      <c r="A128" s="65"/>
      <c r="B128" s="53"/>
      <c r="C128" s="53"/>
      <c r="D128" s="59"/>
      <c r="E128" s="13" t="s">
        <v>8</v>
      </c>
      <c r="F128" s="14"/>
      <c r="G128" s="27">
        <f aca="true" t="shared" si="28" ref="G128:P128">G127-G126</f>
        <v>0</v>
      </c>
      <c r="H128" s="27">
        <f t="shared" si="28"/>
        <v>0</v>
      </c>
      <c r="I128" s="27">
        <f t="shared" si="28"/>
        <v>0</v>
      </c>
      <c r="J128" s="27">
        <f t="shared" si="28"/>
        <v>0</v>
      </c>
      <c r="K128" s="27">
        <f t="shared" si="28"/>
        <v>0</v>
      </c>
      <c r="L128" s="27">
        <f t="shared" si="28"/>
        <v>0</v>
      </c>
      <c r="M128" s="27">
        <f t="shared" si="28"/>
        <v>0</v>
      </c>
      <c r="N128" s="27">
        <f t="shared" si="28"/>
        <v>13845</v>
      </c>
      <c r="O128" s="27">
        <f t="shared" si="28"/>
        <v>0</v>
      </c>
      <c r="P128" s="27">
        <f t="shared" si="28"/>
        <v>-13845</v>
      </c>
      <c r="Q128" s="56"/>
    </row>
    <row r="129" spans="1:17" s="15" customFormat="1" ht="46.5" customHeight="1">
      <c r="A129" s="65" t="s">
        <v>144</v>
      </c>
      <c r="B129" s="53" t="s">
        <v>146</v>
      </c>
      <c r="C129" s="53" t="s">
        <v>148</v>
      </c>
      <c r="D129" s="59" t="s">
        <v>129</v>
      </c>
      <c r="E129" s="13" t="s">
        <v>6</v>
      </c>
      <c r="F129" s="14" t="s">
        <v>302</v>
      </c>
      <c r="G129" s="8">
        <f>SUM(H129,K129,N129,O129,P129)</f>
        <v>25000000</v>
      </c>
      <c r="H129" s="8">
        <v>0</v>
      </c>
      <c r="I129" s="8">
        <v>0</v>
      </c>
      <c r="J129" s="8">
        <f>H129-I129</f>
        <v>0</v>
      </c>
      <c r="K129" s="8">
        <f>3013840+1500000</f>
        <v>4513840</v>
      </c>
      <c r="L129" s="8">
        <f>1695858+1500000</f>
        <v>3195858</v>
      </c>
      <c r="M129" s="8">
        <f>K129-L129</f>
        <v>1317982</v>
      </c>
      <c r="N129" s="8">
        <v>1015160</v>
      </c>
      <c r="O129" s="8">
        <v>2000000</v>
      </c>
      <c r="P129" s="8">
        <v>17471000</v>
      </c>
      <c r="Q129" s="56" t="s">
        <v>204</v>
      </c>
    </row>
    <row r="130" spans="1:17" s="15" customFormat="1" ht="46.5" customHeight="1">
      <c r="A130" s="65"/>
      <c r="B130" s="53"/>
      <c r="C130" s="53"/>
      <c r="D130" s="59"/>
      <c r="E130" s="13" t="s">
        <v>7</v>
      </c>
      <c r="F130" s="14" t="s">
        <v>302</v>
      </c>
      <c r="G130" s="8">
        <f>SUM(H130,K130,N130,O130,P130)</f>
        <v>25000000</v>
      </c>
      <c r="H130" s="8">
        <v>0</v>
      </c>
      <c r="I130" s="8">
        <v>0</v>
      </c>
      <c r="J130" s="8">
        <f>H130-I130</f>
        <v>0</v>
      </c>
      <c r="K130" s="8">
        <f>3013840+1500000</f>
        <v>4513840</v>
      </c>
      <c r="L130" s="8">
        <f>1695858+1500000</f>
        <v>3195858</v>
      </c>
      <c r="M130" s="8">
        <f>K130-L130</f>
        <v>1317982</v>
      </c>
      <c r="N130" s="8">
        <v>1015160</v>
      </c>
      <c r="O130" s="8">
        <v>2000000</v>
      </c>
      <c r="P130" s="8">
        <v>17471000</v>
      </c>
      <c r="Q130" s="56"/>
    </row>
    <row r="131" spans="1:17" s="15" customFormat="1" ht="46.5" customHeight="1">
      <c r="A131" s="65"/>
      <c r="B131" s="53"/>
      <c r="C131" s="53"/>
      <c r="D131" s="59"/>
      <c r="E131" s="13" t="s">
        <v>8</v>
      </c>
      <c r="F131" s="14"/>
      <c r="G131" s="8">
        <f>G130-G129</f>
        <v>0</v>
      </c>
      <c r="H131" s="8">
        <f aca="true" t="shared" si="29" ref="H131:P131">H130-H129</f>
        <v>0</v>
      </c>
      <c r="I131" s="8">
        <f t="shared" si="29"/>
        <v>0</v>
      </c>
      <c r="J131" s="8">
        <f t="shared" si="29"/>
        <v>0</v>
      </c>
      <c r="K131" s="8">
        <f t="shared" si="29"/>
        <v>0</v>
      </c>
      <c r="L131" s="8">
        <f t="shared" si="29"/>
        <v>0</v>
      </c>
      <c r="M131" s="8">
        <f t="shared" si="29"/>
        <v>0</v>
      </c>
      <c r="N131" s="8">
        <f t="shared" si="29"/>
        <v>0</v>
      </c>
      <c r="O131" s="8">
        <f t="shared" si="29"/>
        <v>0</v>
      </c>
      <c r="P131" s="8">
        <f t="shared" si="29"/>
        <v>0</v>
      </c>
      <c r="Q131" s="56"/>
    </row>
    <row r="132" spans="1:17" ht="46.5" customHeight="1">
      <c r="A132" s="65" t="s">
        <v>144</v>
      </c>
      <c r="B132" s="53" t="s">
        <v>146</v>
      </c>
      <c r="C132" s="53" t="s">
        <v>149</v>
      </c>
      <c r="D132" s="59" t="s">
        <v>129</v>
      </c>
      <c r="E132" s="16" t="s">
        <v>6</v>
      </c>
      <c r="F132" s="14"/>
      <c r="G132" s="27">
        <f>SUM(H132,K132,N132,O132,P132)</f>
        <v>0</v>
      </c>
      <c r="H132" s="27">
        <v>0</v>
      </c>
      <c r="I132" s="27">
        <v>0</v>
      </c>
      <c r="J132" s="27">
        <f>H132-I132</f>
        <v>0</v>
      </c>
      <c r="K132" s="27">
        <v>0</v>
      </c>
      <c r="L132" s="27">
        <v>0</v>
      </c>
      <c r="M132" s="27">
        <f>K132-L132</f>
        <v>0</v>
      </c>
      <c r="N132" s="27">
        <v>0</v>
      </c>
      <c r="O132" s="27">
        <v>0</v>
      </c>
      <c r="P132" s="27">
        <v>0</v>
      </c>
      <c r="Q132" s="56" t="s">
        <v>206</v>
      </c>
    </row>
    <row r="133" spans="1:17" ht="46.5" customHeight="1">
      <c r="A133" s="65"/>
      <c r="B133" s="53"/>
      <c r="C133" s="53"/>
      <c r="D133" s="59"/>
      <c r="E133" s="16" t="s">
        <v>7</v>
      </c>
      <c r="F133" s="14" t="s">
        <v>303</v>
      </c>
      <c r="G133" s="27">
        <f>SUM(H133,K133,N133,O133,P133)</f>
        <v>25000000</v>
      </c>
      <c r="H133" s="27">
        <v>0</v>
      </c>
      <c r="I133" s="27">
        <v>0</v>
      </c>
      <c r="J133" s="27">
        <f>H133-I133</f>
        <v>0</v>
      </c>
      <c r="K133" s="27">
        <v>0</v>
      </c>
      <c r="L133" s="27">
        <v>0</v>
      </c>
      <c r="M133" s="27">
        <f>K133-L133</f>
        <v>0</v>
      </c>
      <c r="N133" s="27">
        <v>200000</v>
      </c>
      <c r="O133" s="27">
        <v>1500000</v>
      </c>
      <c r="P133" s="27">
        <v>23300000</v>
      </c>
      <c r="Q133" s="56"/>
    </row>
    <row r="134" spans="1:17" ht="46.5" customHeight="1">
      <c r="A134" s="65"/>
      <c r="B134" s="53"/>
      <c r="C134" s="53"/>
      <c r="D134" s="59"/>
      <c r="E134" s="16" t="s">
        <v>8</v>
      </c>
      <c r="F134" s="14"/>
      <c r="G134" s="27">
        <f aca="true" t="shared" si="30" ref="G134:P134">G133-G132</f>
        <v>25000000</v>
      </c>
      <c r="H134" s="27">
        <f t="shared" si="30"/>
        <v>0</v>
      </c>
      <c r="I134" s="27">
        <f t="shared" si="30"/>
        <v>0</v>
      </c>
      <c r="J134" s="27">
        <f t="shared" si="30"/>
        <v>0</v>
      </c>
      <c r="K134" s="27">
        <f t="shared" si="30"/>
        <v>0</v>
      </c>
      <c r="L134" s="27">
        <f t="shared" si="30"/>
        <v>0</v>
      </c>
      <c r="M134" s="27">
        <f t="shared" si="30"/>
        <v>0</v>
      </c>
      <c r="N134" s="27">
        <f t="shared" si="30"/>
        <v>200000</v>
      </c>
      <c r="O134" s="27">
        <f t="shared" si="30"/>
        <v>1500000</v>
      </c>
      <c r="P134" s="27">
        <f t="shared" si="30"/>
        <v>23300000</v>
      </c>
      <c r="Q134" s="56"/>
    </row>
    <row r="135" spans="1:17" s="6" customFormat="1" ht="46.5" customHeight="1">
      <c r="A135" s="65" t="s">
        <v>144</v>
      </c>
      <c r="B135" s="53" t="s">
        <v>146</v>
      </c>
      <c r="C135" s="53" t="s">
        <v>150</v>
      </c>
      <c r="D135" s="59" t="s">
        <v>129</v>
      </c>
      <c r="E135" s="13" t="s">
        <v>6</v>
      </c>
      <c r="F135" s="14"/>
      <c r="G135" s="27">
        <f>SUM(H135,K135,N135,O135,P135)</f>
        <v>0</v>
      </c>
      <c r="H135" s="27">
        <v>0</v>
      </c>
      <c r="I135" s="27">
        <v>0</v>
      </c>
      <c r="J135" s="27">
        <f>H135-I135</f>
        <v>0</v>
      </c>
      <c r="K135" s="27">
        <v>0</v>
      </c>
      <c r="L135" s="27">
        <v>0</v>
      </c>
      <c r="M135" s="27">
        <f>K135-L135</f>
        <v>0</v>
      </c>
      <c r="N135" s="27">
        <v>0</v>
      </c>
      <c r="O135" s="27">
        <v>0</v>
      </c>
      <c r="P135" s="27">
        <v>0</v>
      </c>
      <c r="Q135" s="56" t="s">
        <v>206</v>
      </c>
    </row>
    <row r="136" spans="1:17" s="6" customFormat="1" ht="46.5" customHeight="1">
      <c r="A136" s="65"/>
      <c r="B136" s="53"/>
      <c r="C136" s="53"/>
      <c r="D136" s="59"/>
      <c r="E136" s="13" t="s">
        <v>7</v>
      </c>
      <c r="F136" s="14" t="s">
        <v>304</v>
      </c>
      <c r="G136" s="27">
        <f>SUM(H136,K136,N136,O136,P136)</f>
        <v>8000000</v>
      </c>
      <c r="H136" s="27">
        <v>0</v>
      </c>
      <c r="I136" s="27">
        <v>0</v>
      </c>
      <c r="J136" s="27">
        <f>H136-I136</f>
        <v>0</v>
      </c>
      <c r="K136" s="27">
        <v>0</v>
      </c>
      <c r="L136" s="27">
        <v>0</v>
      </c>
      <c r="M136" s="27">
        <f>K136-L136</f>
        <v>0</v>
      </c>
      <c r="N136" s="27">
        <v>94500</v>
      </c>
      <c r="O136" s="27">
        <v>1000000</v>
      </c>
      <c r="P136" s="27">
        <v>6905500</v>
      </c>
      <c r="Q136" s="56"/>
    </row>
    <row r="137" spans="1:17" s="6" customFormat="1" ht="46.5" customHeight="1">
      <c r="A137" s="65"/>
      <c r="B137" s="53"/>
      <c r="C137" s="53"/>
      <c r="D137" s="59"/>
      <c r="E137" s="13" t="s">
        <v>8</v>
      </c>
      <c r="F137" s="14"/>
      <c r="G137" s="27">
        <f aca="true" t="shared" si="31" ref="G137:P137">G136-G135</f>
        <v>8000000</v>
      </c>
      <c r="H137" s="27">
        <f t="shared" si="31"/>
        <v>0</v>
      </c>
      <c r="I137" s="27">
        <f t="shared" si="31"/>
        <v>0</v>
      </c>
      <c r="J137" s="27">
        <f t="shared" si="31"/>
        <v>0</v>
      </c>
      <c r="K137" s="27">
        <f t="shared" si="31"/>
        <v>0</v>
      </c>
      <c r="L137" s="27">
        <f t="shared" si="31"/>
        <v>0</v>
      </c>
      <c r="M137" s="27">
        <f t="shared" si="31"/>
        <v>0</v>
      </c>
      <c r="N137" s="27">
        <f t="shared" si="31"/>
        <v>94500</v>
      </c>
      <c r="O137" s="27">
        <f t="shared" si="31"/>
        <v>1000000</v>
      </c>
      <c r="P137" s="27">
        <f t="shared" si="31"/>
        <v>6905500</v>
      </c>
      <c r="Q137" s="56"/>
    </row>
    <row r="138" spans="1:17" ht="46.5" customHeight="1">
      <c r="A138" s="65" t="s">
        <v>144</v>
      </c>
      <c r="B138" s="53" t="s">
        <v>146</v>
      </c>
      <c r="C138" s="53" t="s">
        <v>151</v>
      </c>
      <c r="D138" s="59" t="s">
        <v>129</v>
      </c>
      <c r="E138" s="16" t="s">
        <v>6</v>
      </c>
      <c r="F138" s="14"/>
      <c r="G138" s="27">
        <f>SUM(H138,K138,N138,O138,P138)</f>
        <v>0</v>
      </c>
      <c r="H138" s="27">
        <v>0</v>
      </c>
      <c r="I138" s="27">
        <v>0</v>
      </c>
      <c r="J138" s="27">
        <f>H138-I138</f>
        <v>0</v>
      </c>
      <c r="K138" s="27">
        <v>0</v>
      </c>
      <c r="L138" s="27">
        <v>0</v>
      </c>
      <c r="M138" s="27">
        <f>K138-L138</f>
        <v>0</v>
      </c>
      <c r="N138" s="27">
        <v>0</v>
      </c>
      <c r="O138" s="27">
        <v>0</v>
      </c>
      <c r="P138" s="27">
        <v>0</v>
      </c>
      <c r="Q138" s="56" t="s">
        <v>206</v>
      </c>
    </row>
    <row r="139" spans="1:17" ht="46.5" customHeight="1">
      <c r="A139" s="65"/>
      <c r="B139" s="53"/>
      <c r="C139" s="53"/>
      <c r="D139" s="59"/>
      <c r="E139" s="16" t="s">
        <v>7</v>
      </c>
      <c r="F139" s="14" t="s">
        <v>73</v>
      </c>
      <c r="G139" s="27">
        <f>SUM(H139,K139,N139,O139,P139)</f>
        <v>3200000</v>
      </c>
      <c r="H139" s="27">
        <v>0</v>
      </c>
      <c r="I139" s="27">
        <v>0</v>
      </c>
      <c r="J139" s="27">
        <f>H139-I139</f>
        <v>0</v>
      </c>
      <c r="K139" s="27">
        <v>0</v>
      </c>
      <c r="L139" s="27">
        <v>0</v>
      </c>
      <c r="M139" s="27">
        <f>K139-L139</f>
        <v>0</v>
      </c>
      <c r="N139" s="27">
        <v>39405</v>
      </c>
      <c r="O139" s="27">
        <v>1000000</v>
      </c>
      <c r="P139" s="27">
        <v>2160595</v>
      </c>
      <c r="Q139" s="56"/>
    </row>
    <row r="140" spans="1:17" ht="46.5" customHeight="1">
      <c r="A140" s="65"/>
      <c r="B140" s="53"/>
      <c r="C140" s="53"/>
      <c r="D140" s="59"/>
      <c r="E140" s="16" t="s">
        <v>8</v>
      </c>
      <c r="F140" s="14"/>
      <c r="G140" s="27">
        <f aca="true" t="shared" si="32" ref="G140:P140">G139-G138</f>
        <v>3200000</v>
      </c>
      <c r="H140" s="27">
        <f t="shared" si="32"/>
        <v>0</v>
      </c>
      <c r="I140" s="27">
        <f t="shared" si="32"/>
        <v>0</v>
      </c>
      <c r="J140" s="27">
        <f t="shared" si="32"/>
        <v>0</v>
      </c>
      <c r="K140" s="27">
        <f t="shared" si="32"/>
        <v>0</v>
      </c>
      <c r="L140" s="27">
        <f t="shared" si="32"/>
        <v>0</v>
      </c>
      <c r="M140" s="27">
        <f t="shared" si="32"/>
        <v>0</v>
      </c>
      <c r="N140" s="27">
        <f t="shared" si="32"/>
        <v>39405</v>
      </c>
      <c r="O140" s="27">
        <f t="shared" si="32"/>
        <v>1000000</v>
      </c>
      <c r="P140" s="27">
        <f t="shared" si="32"/>
        <v>2160595</v>
      </c>
      <c r="Q140" s="56"/>
    </row>
    <row r="141" spans="1:17" ht="46.5" customHeight="1">
      <c r="A141" s="53" t="s">
        <v>54</v>
      </c>
      <c r="B141" s="53" t="s">
        <v>52</v>
      </c>
      <c r="C141" s="53" t="s">
        <v>47</v>
      </c>
      <c r="D141" s="59" t="s">
        <v>152</v>
      </c>
      <c r="E141" s="16" t="s">
        <v>6</v>
      </c>
      <c r="F141" s="14" t="s">
        <v>289</v>
      </c>
      <c r="G141" s="27">
        <v>10000000</v>
      </c>
      <c r="H141" s="27">
        <v>531000</v>
      </c>
      <c r="I141" s="27">
        <v>0</v>
      </c>
      <c r="J141" s="27">
        <v>531000</v>
      </c>
      <c r="K141" s="27">
        <v>2500000</v>
      </c>
      <c r="L141" s="27">
        <v>0</v>
      </c>
      <c r="M141" s="27">
        <v>2500000</v>
      </c>
      <c r="N141" s="27">
        <v>6969000</v>
      </c>
      <c r="O141" s="27">
        <v>0</v>
      </c>
      <c r="P141" s="27">
        <v>0</v>
      </c>
      <c r="Q141" s="56" t="s">
        <v>205</v>
      </c>
    </row>
    <row r="142" spans="1:17" ht="46.5" customHeight="1">
      <c r="A142" s="53"/>
      <c r="B142" s="53"/>
      <c r="C142" s="63"/>
      <c r="D142" s="59"/>
      <c r="E142" s="16" t="s">
        <v>7</v>
      </c>
      <c r="F142" s="14" t="s">
        <v>250</v>
      </c>
      <c r="G142" s="27">
        <v>10600000</v>
      </c>
      <c r="H142" s="27">
        <v>531000</v>
      </c>
      <c r="I142" s="27">
        <v>0</v>
      </c>
      <c r="J142" s="27">
        <v>531000</v>
      </c>
      <c r="K142" s="27">
        <v>2500000</v>
      </c>
      <c r="L142" s="27">
        <v>191740</v>
      </c>
      <c r="M142" s="27">
        <v>2308260</v>
      </c>
      <c r="N142" s="27">
        <v>7569000</v>
      </c>
      <c r="O142" s="27">
        <v>0</v>
      </c>
      <c r="P142" s="27">
        <v>0</v>
      </c>
      <c r="Q142" s="56"/>
    </row>
    <row r="143" spans="1:17" ht="46.5" customHeight="1">
      <c r="A143" s="53"/>
      <c r="B143" s="53"/>
      <c r="C143" s="63"/>
      <c r="D143" s="59"/>
      <c r="E143" s="16" t="s">
        <v>8</v>
      </c>
      <c r="F143" s="14"/>
      <c r="G143" s="27">
        <v>600000</v>
      </c>
      <c r="H143" s="27">
        <v>0</v>
      </c>
      <c r="I143" s="27">
        <v>0</v>
      </c>
      <c r="J143" s="27">
        <v>0</v>
      </c>
      <c r="K143" s="27">
        <v>0</v>
      </c>
      <c r="L143" s="27">
        <v>191740</v>
      </c>
      <c r="M143" s="27">
        <v>-191740</v>
      </c>
      <c r="N143" s="27">
        <v>600000</v>
      </c>
      <c r="O143" s="27">
        <v>0</v>
      </c>
      <c r="P143" s="27">
        <v>0</v>
      </c>
      <c r="Q143" s="56"/>
    </row>
    <row r="144" spans="1:17" ht="45.75" customHeight="1">
      <c r="A144" s="53" t="s">
        <v>54</v>
      </c>
      <c r="B144" s="53" t="s">
        <v>52</v>
      </c>
      <c r="C144" s="53" t="s">
        <v>48</v>
      </c>
      <c r="D144" s="59" t="s">
        <v>152</v>
      </c>
      <c r="E144" s="16" t="s">
        <v>6</v>
      </c>
      <c r="F144" s="14"/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56" t="s">
        <v>77</v>
      </c>
    </row>
    <row r="145" spans="1:17" ht="45.75" customHeight="1">
      <c r="A145" s="53"/>
      <c r="B145" s="53"/>
      <c r="C145" s="63"/>
      <c r="D145" s="59"/>
      <c r="E145" s="16" t="s">
        <v>7</v>
      </c>
      <c r="F145" s="14" t="s">
        <v>74</v>
      </c>
      <c r="G145" s="27">
        <v>1120000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792000</v>
      </c>
      <c r="O145" s="27">
        <v>328000</v>
      </c>
      <c r="P145" s="27">
        <v>0</v>
      </c>
      <c r="Q145" s="56"/>
    </row>
    <row r="146" spans="1:17" ht="45.75" customHeight="1">
      <c r="A146" s="53"/>
      <c r="B146" s="53"/>
      <c r="C146" s="63"/>
      <c r="D146" s="59"/>
      <c r="E146" s="16" t="s">
        <v>8</v>
      </c>
      <c r="F146" s="14"/>
      <c r="G146" s="27">
        <v>1120000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792000</v>
      </c>
      <c r="O146" s="27">
        <v>328000</v>
      </c>
      <c r="P146" s="27">
        <v>0</v>
      </c>
      <c r="Q146" s="56"/>
    </row>
    <row r="147" spans="1:17" ht="45.75" customHeight="1">
      <c r="A147" s="53" t="s">
        <v>54</v>
      </c>
      <c r="B147" s="53" t="s">
        <v>52</v>
      </c>
      <c r="C147" s="53" t="s">
        <v>153</v>
      </c>
      <c r="D147" s="59" t="s">
        <v>152</v>
      </c>
      <c r="E147" s="16" t="s">
        <v>6</v>
      </c>
      <c r="F147" s="14"/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56" t="s">
        <v>206</v>
      </c>
    </row>
    <row r="148" spans="1:17" ht="45.75" customHeight="1">
      <c r="A148" s="53"/>
      <c r="B148" s="53"/>
      <c r="C148" s="53"/>
      <c r="D148" s="59"/>
      <c r="E148" s="16" t="s">
        <v>7</v>
      </c>
      <c r="F148" s="14" t="s">
        <v>75</v>
      </c>
      <c r="G148" s="27">
        <v>2500000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510000</v>
      </c>
      <c r="O148" s="27">
        <v>1990000</v>
      </c>
      <c r="P148" s="27">
        <v>0</v>
      </c>
      <c r="Q148" s="56"/>
    </row>
    <row r="149" spans="1:17" ht="45.75" customHeight="1">
      <c r="A149" s="53"/>
      <c r="B149" s="53"/>
      <c r="C149" s="53"/>
      <c r="D149" s="59"/>
      <c r="E149" s="16" t="s">
        <v>8</v>
      </c>
      <c r="F149" s="14"/>
      <c r="G149" s="27">
        <v>2500000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510000</v>
      </c>
      <c r="O149" s="27">
        <v>1990000</v>
      </c>
      <c r="P149" s="27">
        <v>0</v>
      </c>
      <c r="Q149" s="56"/>
    </row>
    <row r="150" spans="1:17" ht="45.75" customHeight="1">
      <c r="A150" s="53" t="s">
        <v>54</v>
      </c>
      <c r="B150" s="53" t="s">
        <v>53</v>
      </c>
      <c r="C150" s="53" t="s">
        <v>49</v>
      </c>
      <c r="D150" s="59" t="s">
        <v>152</v>
      </c>
      <c r="E150" s="16" t="s">
        <v>6</v>
      </c>
      <c r="F150" s="14" t="s">
        <v>258</v>
      </c>
      <c r="G150" s="27">
        <v>29537000</v>
      </c>
      <c r="H150" s="27">
        <v>4551823</v>
      </c>
      <c r="I150" s="27">
        <v>4551823</v>
      </c>
      <c r="J150" s="27">
        <v>0</v>
      </c>
      <c r="K150" s="27">
        <v>2834000</v>
      </c>
      <c r="L150" s="27">
        <v>2834000</v>
      </c>
      <c r="M150" s="27">
        <v>0</v>
      </c>
      <c r="N150" s="27">
        <v>1500000</v>
      </c>
      <c r="O150" s="27">
        <v>10000000</v>
      </c>
      <c r="P150" s="27">
        <v>10651177</v>
      </c>
      <c r="Q150" s="56" t="s">
        <v>207</v>
      </c>
    </row>
    <row r="151" spans="1:17" ht="45.75" customHeight="1">
      <c r="A151" s="53"/>
      <c r="B151" s="53"/>
      <c r="C151" s="63"/>
      <c r="D151" s="59"/>
      <c r="E151" s="16" t="s">
        <v>7</v>
      </c>
      <c r="F151" s="14" t="s">
        <v>258</v>
      </c>
      <c r="G151" s="27">
        <v>29537000</v>
      </c>
      <c r="H151" s="27">
        <v>4551823</v>
      </c>
      <c r="I151" s="27">
        <v>4551823</v>
      </c>
      <c r="J151" s="27">
        <v>0</v>
      </c>
      <c r="K151" s="27">
        <v>2834000</v>
      </c>
      <c r="L151" s="27">
        <v>2834000</v>
      </c>
      <c r="M151" s="27">
        <v>0</v>
      </c>
      <c r="N151" s="27">
        <v>1500000</v>
      </c>
      <c r="O151" s="27">
        <v>10000000</v>
      </c>
      <c r="P151" s="27">
        <v>10651177</v>
      </c>
      <c r="Q151" s="56"/>
    </row>
    <row r="152" spans="1:17" ht="45.75" customHeight="1">
      <c r="A152" s="53"/>
      <c r="B152" s="53"/>
      <c r="C152" s="63"/>
      <c r="D152" s="59"/>
      <c r="E152" s="16" t="s">
        <v>8</v>
      </c>
      <c r="F152" s="14"/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56"/>
    </row>
    <row r="153" spans="1:17" ht="45.75" customHeight="1">
      <c r="A153" s="53" t="s">
        <v>54</v>
      </c>
      <c r="B153" s="53" t="s">
        <v>53</v>
      </c>
      <c r="C153" s="53" t="s">
        <v>50</v>
      </c>
      <c r="D153" s="59" t="s">
        <v>152</v>
      </c>
      <c r="E153" s="16" t="s">
        <v>6</v>
      </c>
      <c r="F153" s="14" t="s">
        <v>259</v>
      </c>
      <c r="G153" s="27">
        <v>8000000</v>
      </c>
      <c r="H153" s="27">
        <v>1926436</v>
      </c>
      <c r="I153" s="27">
        <v>281601</v>
      </c>
      <c r="J153" s="27">
        <v>1644835</v>
      </c>
      <c r="K153" s="27">
        <v>1073000</v>
      </c>
      <c r="L153" s="27">
        <v>1060</v>
      </c>
      <c r="M153" s="27">
        <v>1071940</v>
      </c>
      <c r="N153" s="27">
        <v>502000</v>
      </c>
      <c r="O153" s="27">
        <v>4498564</v>
      </c>
      <c r="P153" s="27">
        <v>0</v>
      </c>
      <c r="Q153" s="56" t="s">
        <v>208</v>
      </c>
    </row>
    <row r="154" spans="1:17" ht="45.75" customHeight="1">
      <c r="A154" s="53"/>
      <c r="B154" s="53"/>
      <c r="C154" s="53"/>
      <c r="D154" s="59"/>
      <c r="E154" s="16" t="s">
        <v>7</v>
      </c>
      <c r="F154" s="14" t="s">
        <v>260</v>
      </c>
      <c r="G154" s="27">
        <v>8000000</v>
      </c>
      <c r="H154" s="27">
        <v>1926436</v>
      </c>
      <c r="I154" s="27">
        <v>281601</v>
      </c>
      <c r="J154" s="27">
        <v>1644835</v>
      </c>
      <c r="K154" s="27">
        <v>1073000</v>
      </c>
      <c r="L154" s="27">
        <v>1060</v>
      </c>
      <c r="M154" s="27">
        <v>1071940</v>
      </c>
      <c r="N154" s="27">
        <v>502000</v>
      </c>
      <c r="O154" s="27">
        <v>4498564</v>
      </c>
      <c r="P154" s="27">
        <v>0</v>
      </c>
      <c r="Q154" s="56"/>
    </row>
    <row r="155" spans="1:17" ht="45.75" customHeight="1">
      <c r="A155" s="53"/>
      <c r="B155" s="53"/>
      <c r="C155" s="53"/>
      <c r="D155" s="59"/>
      <c r="E155" s="16" t="s">
        <v>8</v>
      </c>
      <c r="F155" s="14"/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56"/>
    </row>
    <row r="156" spans="1:17" ht="45.75" customHeight="1">
      <c r="A156" s="53" t="s">
        <v>54</v>
      </c>
      <c r="B156" s="53" t="s">
        <v>154</v>
      </c>
      <c r="C156" s="53" t="s">
        <v>51</v>
      </c>
      <c r="D156" s="59" t="s">
        <v>152</v>
      </c>
      <c r="E156" s="16" t="s">
        <v>6</v>
      </c>
      <c r="F156" s="14" t="s">
        <v>239</v>
      </c>
      <c r="G156" s="27">
        <v>15000000</v>
      </c>
      <c r="H156" s="27">
        <v>833000</v>
      </c>
      <c r="I156" s="27">
        <v>456220</v>
      </c>
      <c r="J156" s="27">
        <v>376780</v>
      </c>
      <c r="K156" s="27">
        <v>0</v>
      </c>
      <c r="L156" s="27">
        <v>0</v>
      </c>
      <c r="M156" s="27">
        <v>0</v>
      </c>
      <c r="N156" s="27">
        <v>3825000</v>
      </c>
      <c r="O156" s="27">
        <v>10342000</v>
      </c>
      <c r="P156" s="27">
        <v>0</v>
      </c>
      <c r="Q156" s="56" t="s">
        <v>209</v>
      </c>
    </row>
    <row r="157" spans="1:17" ht="45.75" customHeight="1">
      <c r="A157" s="53"/>
      <c r="B157" s="53"/>
      <c r="C157" s="53"/>
      <c r="D157" s="59"/>
      <c r="E157" s="16" t="s">
        <v>7</v>
      </c>
      <c r="F157" s="14" t="s">
        <v>239</v>
      </c>
      <c r="G157" s="27">
        <v>15000000</v>
      </c>
      <c r="H157" s="27">
        <v>833000</v>
      </c>
      <c r="I157" s="27">
        <v>456220</v>
      </c>
      <c r="J157" s="27">
        <v>376780</v>
      </c>
      <c r="K157" s="27">
        <v>0</v>
      </c>
      <c r="L157" s="27">
        <v>0</v>
      </c>
      <c r="M157" s="27">
        <v>0</v>
      </c>
      <c r="N157" s="27">
        <v>3825000</v>
      </c>
      <c r="O157" s="27">
        <v>10342000</v>
      </c>
      <c r="P157" s="27">
        <v>0</v>
      </c>
      <c r="Q157" s="56"/>
    </row>
    <row r="158" spans="1:17" ht="45.75" customHeight="1">
      <c r="A158" s="53"/>
      <c r="B158" s="53"/>
      <c r="C158" s="53"/>
      <c r="D158" s="59"/>
      <c r="E158" s="16" t="s">
        <v>8</v>
      </c>
      <c r="F158" s="14"/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56"/>
    </row>
    <row r="159" spans="1:17" ht="45.75" customHeight="1">
      <c r="A159" s="61" t="s">
        <v>155</v>
      </c>
      <c r="B159" s="61" t="s">
        <v>156</v>
      </c>
      <c r="C159" s="61" t="s">
        <v>157</v>
      </c>
      <c r="D159" s="59" t="s">
        <v>158</v>
      </c>
      <c r="E159" s="16" t="s">
        <v>6</v>
      </c>
      <c r="F159" s="14" t="s">
        <v>159</v>
      </c>
      <c r="G159" s="27">
        <f>SUM(H159,K159,N159,O159,P159)</f>
        <v>8000000</v>
      </c>
      <c r="H159" s="27">
        <v>2300000</v>
      </c>
      <c r="I159" s="27">
        <v>213475</v>
      </c>
      <c r="J159" s="27">
        <f>H159-I159</f>
        <v>2086525</v>
      </c>
      <c r="K159" s="27">
        <v>2860000</v>
      </c>
      <c r="L159" s="27">
        <v>22700</v>
      </c>
      <c r="M159" s="27">
        <f>K159-L159</f>
        <v>2837300</v>
      </c>
      <c r="N159" s="27">
        <v>2840000</v>
      </c>
      <c r="O159" s="27">
        <v>0</v>
      </c>
      <c r="P159" s="27">
        <v>0</v>
      </c>
      <c r="Q159" s="56" t="s">
        <v>210</v>
      </c>
    </row>
    <row r="160" spans="1:17" ht="45.75" customHeight="1">
      <c r="A160" s="61"/>
      <c r="B160" s="61"/>
      <c r="C160" s="61"/>
      <c r="D160" s="59"/>
      <c r="E160" s="16" t="s">
        <v>7</v>
      </c>
      <c r="F160" s="14" t="s">
        <v>159</v>
      </c>
      <c r="G160" s="27">
        <f>SUM(H160,K160,N160,O160,P160)</f>
        <v>7546000</v>
      </c>
      <c r="H160" s="27">
        <v>2300000</v>
      </c>
      <c r="I160" s="27">
        <v>213475</v>
      </c>
      <c r="J160" s="27">
        <f>H160-I160</f>
        <v>2086525</v>
      </c>
      <c r="K160" s="27">
        <v>2860000</v>
      </c>
      <c r="L160" s="27">
        <v>22700</v>
      </c>
      <c r="M160" s="27">
        <f>K160-L160</f>
        <v>2837300</v>
      </c>
      <c r="N160" s="27">
        <v>2386000</v>
      </c>
      <c r="O160" s="27">
        <v>0</v>
      </c>
      <c r="P160" s="27">
        <v>0</v>
      </c>
      <c r="Q160" s="56"/>
    </row>
    <row r="161" spans="1:17" ht="45.75" customHeight="1">
      <c r="A161" s="61"/>
      <c r="B161" s="61"/>
      <c r="C161" s="61"/>
      <c r="D161" s="59"/>
      <c r="E161" s="16" t="s">
        <v>8</v>
      </c>
      <c r="F161" s="14"/>
      <c r="G161" s="27">
        <f aca="true" t="shared" si="33" ref="G161:P161">G160-G159</f>
        <v>-454000</v>
      </c>
      <c r="H161" s="27">
        <f t="shared" si="33"/>
        <v>0</v>
      </c>
      <c r="I161" s="27">
        <f t="shared" si="33"/>
        <v>0</v>
      </c>
      <c r="J161" s="27">
        <f t="shared" si="33"/>
        <v>0</v>
      </c>
      <c r="K161" s="27">
        <f t="shared" si="33"/>
        <v>0</v>
      </c>
      <c r="L161" s="27">
        <f t="shared" si="33"/>
        <v>0</v>
      </c>
      <c r="M161" s="27">
        <f t="shared" si="33"/>
        <v>0</v>
      </c>
      <c r="N161" s="27">
        <f t="shared" si="33"/>
        <v>-454000</v>
      </c>
      <c r="O161" s="27">
        <f t="shared" si="33"/>
        <v>0</v>
      </c>
      <c r="P161" s="27">
        <f t="shared" si="33"/>
        <v>0</v>
      </c>
      <c r="Q161" s="56"/>
    </row>
    <row r="162" spans="1:17" ht="45.75" customHeight="1">
      <c r="A162" s="53" t="s">
        <v>160</v>
      </c>
      <c r="B162" s="53" t="s">
        <v>161</v>
      </c>
      <c r="C162" s="81" t="s">
        <v>162</v>
      </c>
      <c r="D162" s="59" t="s">
        <v>163</v>
      </c>
      <c r="E162" s="16" t="s">
        <v>6</v>
      </c>
      <c r="F162" s="14" t="s">
        <v>164</v>
      </c>
      <c r="G162" s="27">
        <f>SUM(H162,K162,N162,O162,P162)</f>
        <v>16004000</v>
      </c>
      <c r="H162" s="27">
        <f>1102477+4983333</f>
        <v>6085810</v>
      </c>
      <c r="I162" s="27">
        <v>698077</v>
      </c>
      <c r="J162" s="27">
        <f>H162-I162</f>
        <v>5387733</v>
      </c>
      <c r="K162" s="27">
        <v>3610000</v>
      </c>
      <c r="L162" s="27">
        <v>0</v>
      </c>
      <c r="M162" s="27">
        <f>K162-L162</f>
        <v>3610000</v>
      </c>
      <c r="N162" s="27">
        <v>6308190</v>
      </c>
      <c r="O162" s="27">
        <v>0</v>
      </c>
      <c r="P162" s="27">
        <v>0</v>
      </c>
      <c r="Q162" s="56" t="s">
        <v>211</v>
      </c>
    </row>
    <row r="163" spans="1:17" ht="45.75" customHeight="1">
      <c r="A163" s="63"/>
      <c r="B163" s="63"/>
      <c r="C163" s="81"/>
      <c r="D163" s="59"/>
      <c r="E163" s="16" t="s">
        <v>7</v>
      </c>
      <c r="F163" s="14" t="s">
        <v>165</v>
      </c>
      <c r="G163" s="27">
        <f>SUM(H163,K163,N163,O163,P163)</f>
        <v>16004000</v>
      </c>
      <c r="H163" s="27">
        <f>H162</f>
        <v>6085810</v>
      </c>
      <c r="I163" s="27">
        <v>698077</v>
      </c>
      <c r="J163" s="27">
        <f>H163-I163</f>
        <v>5387733</v>
      </c>
      <c r="K163" s="27">
        <v>3612000</v>
      </c>
      <c r="L163" s="27">
        <v>806</v>
      </c>
      <c r="M163" s="27">
        <f>K163-L163</f>
        <v>3611194</v>
      </c>
      <c r="N163" s="27">
        <v>6306190</v>
      </c>
      <c r="O163" s="27">
        <v>0</v>
      </c>
      <c r="P163" s="27">
        <v>0</v>
      </c>
      <c r="Q163" s="56"/>
    </row>
    <row r="164" spans="1:17" ht="45.75" customHeight="1">
      <c r="A164" s="63"/>
      <c r="B164" s="63"/>
      <c r="C164" s="81"/>
      <c r="D164" s="59"/>
      <c r="E164" s="16" t="s">
        <v>8</v>
      </c>
      <c r="F164" s="14"/>
      <c r="G164" s="27">
        <f aca="true" t="shared" si="34" ref="G164:P164">G163-G162</f>
        <v>0</v>
      </c>
      <c r="H164" s="27">
        <f t="shared" si="34"/>
        <v>0</v>
      </c>
      <c r="I164" s="27">
        <f t="shared" si="34"/>
        <v>0</v>
      </c>
      <c r="J164" s="27">
        <f t="shared" si="34"/>
        <v>0</v>
      </c>
      <c r="K164" s="27">
        <f t="shared" si="34"/>
        <v>2000</v>
      </c>
      <c r="L164" s="27">
        <f t="shared" si="34"/>
        <v>806</v>
      </c>
      <c r="M164" s="27">
        <f t="shared" si="34"/>
        <v>1194</v>
      </c>
      <c r="N164" s="27">
        <f t="shared" si="34"/>
        <v>-2000</v>
      </c>
      <c r="O164" s="27">
        <f t="shared" si="34"/>
        <v>0</v>
      </c>
      <c r="P164" s="27">
        <f t="shared" si="34"/>
        <v>0</v>
      </c>
      <c r="Q164" s="56"/>
    </row>
    <row r="165" spans="1:17" ht="45.75" customHeight="1">
      <c r="A165" s="53" t="s">
        <v>288</v>
      </c>
      <c r="B165" s="53" t="s">
        <v>55</v>
      </c>
      <c r="C165" s="53" t="s">
        <v>56</v>
      </c>
      <c r="D165" s="59" t="s">
        <v>163</v>
      </c>
      <c r="E165" s="16" t="s">
        <v>6</v>
      </c>
      <c r="F165" s="14" t="s">
        <v>261</v>
      </c>
      <c r="G165" s="27">
        <f>SUM(H165,K165,N165,O165,P165)</f>
        <v>55362140</v>
      </c>
      <c r="H165" s="27">
        <v>24674189</v>
      </c>
      <c r="I165" s="27">
        <v>16470446</v>
      </c>
      <c r="J165" s="27">
        <f>H165-I165</f>
        <v>8203743</v>
      </c>
      <c r="K165" s="27">
        <v>16514000</v>
      </c>
      <c r="L165" s="27">
        <v>0</v>
      </c>
      <c r="M165" s="27">
        <f>K165-L165</f>
        <v>16514000</v>
      </c>
      <c r="N165" s="27">
        <v>14173951</v>
      </c>
      <c r="O165" s="27">
        <v>0</v>
      </c>
      <c r="P165" s="27">
        <v>0</v>
      </c>
      <c r="Q165" s="56" t="s">
        <v>199</v>
      </c>
    </row>
    <row r="166" spans="1:17" ht="45.75" customHeight="1">
      <c r="A166" s="63"/>
      <c r="B166" s="63"/>
      <c r="C166" s="63"/>
      <c r="D166" s="59"/>
      <c r="E166" s="16" t="s">
        <v>7</v>
      </c>
      <c r="F166" s="14" t="s">
        <v>262</v>
      </c>
      <c r="G166" s="27">
        <f>SUM(H166,K166,N166,O166,P166)</f>
        <v>55773000</v>
      </c>
      <c r="H166" s="27">
        <v>24674189</v>
      </c>
      <c r="I166" s="27">
        <v>16470446</v>
      </c>
      <c r="J166" s="27">
        <f>H166-I166</f>
        <v>8203743</v>
      </c>
      <c r="K166" s="27">
        <v>16514000</v>
      </c>
      <c r="L166" s="27">
        <v>14100692</v>
      </c>
      <c r="M166" s="27">
        <f>K166-L166</f>
        <v>2413308</v>
      </c>
      <c r="N166" s="27">
        <v>14584811</v>
      </c>
      <c r="O166" s="27">
        <v>0</v>
      </c>
      <c r="P166" s="27">
        <v>0</v>
      </c>
      <c r="Q166" s="56"/>
    </row>
    <row r="167" spans="1:17" ht="45.75" customHeight="1">
      <c r="A167" s="63"/>
      <c r="B167" s="63"/>
      <c r="C167" s="63"/>
      <c r="D167" s="59"/>
      <c r="E167" s="16" t="s">
        <v>8</v>
      </c>
      <c r="F167" s="14"/>
      <c r="G167" s="27">
        <f aca="true" t="shared" si="35" ref="G167:P167">G166-G165</f>
        <v>410860</v>
      </c>
      <c r="H167" s="27">
        <f t="shared" si="35"/>
        <v>0</v>
      </c>
      <c r="I167" s="27">
        <f t="shared" si="35"/>
        <v>0</v>
      </c>
      <c r="J167" s="27">
        <f t="shared" si="35"/>
        <v>0</v>
      </c>
      <c r="K167" s="27">
        <f t="shared" si="35"/>
        <v>0</v>
      </c>
      <c r="L167" s="27">
        <f t="shared" si="35"/>
        <v>14100692</v>
      </c>
      <c r="M167" s="27">
        <f t="shared" si="35"/>
        <v>-14100692</v>
      </c>
      <c r="N167" s="27">
        <f t="shared" si="35"/>
        <v>410860</v>
      </c>
      <c r="O167" s="27">
        <f t="shared" si="35"/>
        <v>0</v>
      </c>
      <c r="P167" s="27">
        <f t="shared" si="35"/>
        <v>0</v>
      </c>
      <c r="Q167" s="56"/>
    </row>
    <row r="168" spans="1:17" ht="45.75" customHeight="1">
      <c r="A168" s="53" t="s">
        <v>284</v>
      </c>
      <c r="B168" s="53" t="s">
        <v>283</v>
      </c>
      <c r="C168" s="53" t="s">
        <v>166</v>
      </c>
      <c r="D168" s="59" t="s">
        <v>11</v>
      </c>
      <c r="E168" s="16" t="s">
        <v>6</v>
      </c>
      <c r="F168" s="12" t="s">
        <v>251</v>
      </c>
      <c r="G168" s="27">
        <v>11100000</v>
      </c>
      <c r="H168" s="27">
        <v>0</v>
      </c>
      <c r="I168" s="27">
        <v>0</v>
      </c>
      <c r="J168" s="27">
        <v>0</v>
      </c>
      <c r="K168" s="27">
        <v>714000</v>
      </c>
      <c r="L168" s="27">
        <v>250604</v>
      </c>
      <c r="M168" s="27">
        <v>463396</v>
      </c>
      <c r="N168" s="27">
        <v>6231600</v>
      </c>
      <c r="O168" s="27">
        <v>4154400</v>
      </c>
      <c r="P168" s="27">
        <v>0</v>
      </c>
      <c r="Q168" s="56" t="s">
        <v>212</v>
      </c>
    </row>
    <row r="169" spans="1:17" ht="45.75" customHeight="1">
      <c r="A169" s="53"/>
      <c r="B169" s="53"/>
      <c r="C169" s="53"/>
      <c r="D169" s="59"/>
      <c r="E169" s="16" t="s">
        <v>7</v>
      </c>
      <c r="F169" s="12" t="s">
        <v>251</v>
      </c>
      <c r="G169" s="27">
        <v>11100000</v>
      </c>
      <c r="H169" s="27">
        <v>0</v>
      </c>
      <c r="I169" s="27">
        <v>0</v>
      </c>
      <c r="J169" s="27">
        <v>0</v>
      </c>
      <c r="K169" s="27">
        <v>714000</v>
      </c>
      <c r="L169" s="27">
        <v>250604</v>
      </c>
      <c r="M169" s="27">
        <v>463396</v>
      </c>
      <c r="N169" s="27">
        <v>3086000</v>
      </c>
      <c r="O169" s="27">
        <v>7300000</v>
      </c>
      <c r="P169" s="27">
        <v>0</v>
      </c>
      <c r="Q169" s="56"/>
    </row>
    <row r="170" spans="1:17" ht="45.75" customHeight="1">
      <c r="A170" s="53"/>
      <c r="B170" s="53"/>
      <c r="C170" s="53"/>
      <c r="D170" s="59"/>
      <c r="E170" s="16" t="s">
        <v>8</v>
      </c>
      <c r="F170" s="14"/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-3145600</v>
      </c>
      <c r="O170" s="27">
        <v>3145600</v>
      </c>
      <c r="P170" s="27">
        <v>0</v>
      </c>
      <c r="Q170" s="56"/>
    </row>
    <row r="171" spans="1:17" ht="45.75" customHeight="1">
      <c r="A171" s="53" t="s">
        <v>284</v>
      </c>
      <c r="B171" s="53" t="s">
        <v>61</v>
      </c>
      <c r="C171" s="53" t="s">
        <v>287</v>
      </c>
      <c r="D171" s="59" t="s">
        <v>167</v>
      </c>
      <c r="E171" s="16" t="s">
        <v>6</v>
      </c>
      <c r="F171" s="12" t="s">
        <v>252</v>
      </c>
      <c r="G171" s="27">
        <v>20450000</v>
      </c>
      <c r="H171" s="27">
        <v>0</v>
      </c>
      <c r="I171" s="27">
        <v>0</v>
      </c>
      <c r="J171" s="27">
        <v>0</v>
      </c>
      <c r="K171" s="27">
        <v>714000</v>
      </c>
      <c r="L171" s="27">
        <v>0</v>
      </c>
      <c r="M171" s="27">
        <v>714000</v>
      </c>
      <c r="N171" s="27">
        <v>11841600</v>
      </c>
      <c r="O171" s="27">
        <v>7894400</v>
      </c>
      <c r="P171" s="27">
        <v>0</v>
      </c>
      <c r="Q171" s="56" t="s">
        <v>57</v>
      </c>
    </row>
    <row r="172" spans="1:17" ht="45.75" customHeight="1">
      <c r="A172" s="53"/>
      <c r="B172" s="53"/>
      <c r="C172" s="53"/>
      <c r="D172" s="59"/>
      <c r="E172" s="16" t="s">
        <v>7</v>
      </c>
      <c r="F172" s="12" t="s">
        <v>252</v>
      </c>
      <c r="G172" s="27">
        <v>20450000</v>
      </c>
      <c r="H172" s="27">
        <v>0</v>
      </c>
      <c r="I172" s="27">
        <v>0</v>
      </c>
      <c r="J172" s="27">
        <v>0</v>
      </c>
      <c r="K172" s="27">
        <v>714000</v>
      </c>
      <c r="L172" s="27">
        <v>640</v>
      </c>
      <c r="M172" s="27">
        <v>713360</v>
      </c>
      <c r="N172" s="27">
        <v>9869000</v>
      </c>
      <c r="O172" s="27">
        <v>9867000</v>
      </c>
      <c r="P172" s="27">
        <v>0</v>
      </c>
      <c r="Q172" s="56"/>
    </row>
    <row r="173" spans="1:17" ht="45.75" customHeight="1">
      <c r="A173" s="53"/>
      <c r="B173" s="53"/>
      <c r="C173" s="53"/>
      <c r="D173" s="59"/>
      <c r="E173" s="16" t="s">
        <v>8</v>
      </c>
      <c r="F173" s="14"/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640</v>
      </c>
      <c r="M173" s="27">
        <v>-640</v>
      </c>
      <c r="N173" s="27">
        <v>-1972600</v>
      </c>
      <c r="O173" s="27">
        <v>1972600</v>
      </c>
      <c r="P173" s="27">
        <v>0</v>
      </c>
      <c r="Q173" s="56"/>
    </row>
    <row r="174" spans="1:17" ht="45.75" customHeight="1">
      <c r="A174" s="53" t="s">
        <v>284</v>
      </c>
      <c r="B174" s="53" t="s">
        <v>61</v>
      </c>
      <c r="C174" s="53" t="s">
        <v>168</v>
      </c>
      <c r="D174" s="59" t="s">
        <v>167</v>
      </c>
      <c r="E174" s="16" t="s">
        <v>6</v>
      </c>
      <c r="F174" s="12" t="s">
        <v>253</v>
      </c>
      <c r="G174" s="27">
        <v>13448000</v>
      </c>
      <c r="H174" s="27">
        <v>714000</v>
      </c>
      <c r="I174" s="27">
        <v>632036</v>
      </c>
      <c r="J174" s="27">
        <v>81964</v>
      </c>
      <c r="K174" s="27">
        <v>2547000</v>
      </c>
      <c r="L174" s="27">
        <v>0</v>
      </c>
      <c r="M174" s="27">
        <v>2547000</v>
      </c>
      <c r="N174" s="27">
        <v>6112200</v>
      </c>
      <c r="O174" s="27">
        <v>4074800</v>
      </c>
      <c r="P174" s="27">
        <v>0</v>
      </c>
      <c r="Q174" s="56" t="s">
        <v>213</v>
      </c>
    </row>
    <row r="175" spans="1:17" ht="45.75" customHeight="1">
      <c r="A175" s="53"/>
      <c r="B175" s="53"/>
      <c r="C175" s="53"/>
      <c r="D175" s="59"/>
      <c r="E175" s="16" t="s">
        <v>7</v>
      </c>
      <c r="F175" s="12" t="s">
        <v>253</v>
      </c>
      <c r="G175" s="27">
        <v>13448000</v>
      </c>
      <c r="H175" s="27">
        <v>714000</v>
      </c>
      <c r="I175" s="27">
        <v>702902</v>
      </c>
      <c r="J175" s="27">
        <v>11098</v>
      </c>
      <c r="K175" s="27">
        <v>2547000</v>
      </c>
      <c r="L175" s="27">
        <v>28741</v>
      </c>
      <c r="M175" s="27">
        <v>2518259</v>
      </c>
      <c r="N175" s="27">
        <v>3056000</v>
      </c>
      <c r="O175" s="27">
        <v>7131000</v>
      </c>
      <c r="P175" s="27">
        <v>0</v>
      </c>
      <c r="Q175" s="56"/>
    </row>
    <row r="176" spans="1:17" ht="45.75" customHeight="1">
      <c r="A176" s="53"/>
      <c r="B176" s="53"/>
      <c r="C176" s="53"/>
      <c r="D176" s="59"/>
      <c r="E176" s="16" t="s">
        <v>8</v>
      </c>
      <c r="F176" s="14"/>
      <c r="G176" s="27">
        <v>0</v>
      </c>
      <c r="H176" s="27">
        <v>0</v>
      </c>
      <c r="I176" s="27">
        <v>70866</v>
      </c>
      <c r="J176" s="27">
        <v>-70866</v>
      </c>
      <c r="K176" s="27">
        <v>0</v>
      </c>
      <c r="L176" s="27">
        <v>28741</v>
      </c>
      <c r="M176" s="27">
        <v>-28741</v>
      </c>
      <c r="N176" s="27">
        <v>-3056200</v>
      </c>
      <c r="O176" s="27">
        <v>3056200</v>
      </c>
      <c r="P176" s="27">
        <v>0</v>
      </c>
      <c r="Q176" s="56"/>
    </row>
    <row r="177" spans="1:17" ht="45.75" customHeight="1">
      <c r="A177" s="53" t="s">
        <v>284</v>
      </c>
      <c r="B177" s="53" t="s">
        <v>61</v>
      </c>
      <c r="C177" s="53" t="s">
        <v>169</v>
      </c>
      <c r="D177" s="59" t="s">
        <v>167</v>
      </c>
      <c r="E177" s="16" t="s">
        <v>6</v>
      </c>
      <c r="F177" s="14" t="s">
        <v>263</v>
      </c>
      <c r="G177" s="27">
        <v>14597000</v>
      </c>
      <c r="H177" s="27">
        <v>0</v>
      </c>
      <c r="I177" s="27">
        <v>0</v>
      </c>
      <c r="J177" s="27">
        <v>0</v>
      </c>
      <c r="K177" s="27">
        <v>714000</v>
      </c>
      <c r="L177" s="27">
        <v>0</v>
      </c>
      <c r="M177" s="27">
        <v>714000</v>
      </c>
      <c r="N177" s="27">
        <v>8329800</v>
      </c>
      <c r="O177" s="27">
        <v>5553200</v>
      </c>
      <c r="P177" s="27">
        <v>0</v>
      </c>
      <c r="Q177" s="56" t="s">
        <v>214</v>
      </c>
    </row>
    <row r="178" spans="1:17" ht="45.75" customHeight="1">
      <c r="A178" s="53"/>
      <c r="B178" s="53"/>
      <c r="C178" s="53"/>
      <c r="D178" s="59"/>
      <c r="E178" s="16" t="s">
        <v>7</v>
      </c>
      <c r="F178" s="14" t="s">
        <v>263</v>
      </c>
      <c r="G178" s="27">
        <v>14597000</v>
      </c>
      <c r="H178" s="27">
        <v>0</v>
      </c>
      <c r="I178" s="27">
        <v>0</v>
      </c>
      <c r="J178" s="27">
        <v>0</v>
      </c>
      <c r="K178" s="27">
        <v>714000</v>
      </c>
      <c r="L178" s="27">
        <v>0</v>
      </c>
      <c r="M178" s="27">
        <v>714000</v>
      </c>
      <c r="N178" s="27">
        <v>6941000</v>
      </c>
      <c r="O178" s="27">
        <v>6942000</v>
      </c>
      <c r="P178" s="27">
        <v>0</v>
      </c>
      <c r="Q178" s="56"/>
    </row>
    <row r="179" spans="1:17" ht="45.75" customHeight="1">
      <c r="A179" s="53"/>
      <c r="B179" s="53"/>
      <c r="C179" s="53"/>
      <c r="D179" s="59"/>
      <c r="E179" s="16" t="s">
        <v>8</v>
      </c>
      <c r="F179" s="14"/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-1388800</v>
      </c>
      <c r="O179" s="27">
        <v>1388800</v>
      </c>
      <c r="P179" s="27">
        <v>0</v>
      </c>
      <c r="Q179" s="56"/>
    </row>
    <row r="180" spans="1:17" ht="45.75" customHeight="1">
      <c r="A180" s="53" t="s">
        <v>284</v>
      </c>
      <c r="B180" s="53" t="s">
        <v>61</v>
      </c>
      <c r="C180" s="53" t="s">
        <v>170</v>
      </c>
      <c r="D180" s="59" t="s">
        <v>167</v>
      </c>
      <c r="E180" s="16" t="s">
        <v>6</v>
      </c>
      <c r="F180" s="12" t="s">
        <v>229</v>
      </c>
      <c r="G180" s="27">
        <v>14514000</v>
      </c>
      <c r="H180" s="27">
        <v>286000</v>
      </c>
      <c r="I180" s="27">
        <v>73373</v>
      </c>
      <c r="J180" s="27">
        <v>212627</v>
      </c>
      <c r="K180" s="27">
        <v>2846000</v>
      </c>
      <c r="L180" s="27">
        <v>0</v>
      </c>
      <c r="M180" s="27">
        <v>2846000</v>
      </c>
      <c r="N180" s="27">
        <v>6829200</v>
      </c>
      <c r="O180" s="27">
        <v>4552800</v>
      </c>
      <c r="P180" s="27">
        <v>0</v>
      </c>
      <c r="Q180" s="56" t="s">
        <v>58</v>
      </c>
    </row>
    <row r="181" spans="1:17" ht="45.75" customHeight="1">
      <c r="A181" s="53"/>
      <c r="B181" s="53"/>
      <c r="C181" s="53"/>
      <c r="D181" s="59"/>
      <c r="E181" s="16" t="s">
        <v>7</v>
      </c>
      <c r="F181" s="12" t="s">
        <v>229</v>
      </c>
      <c r="G181" s="27">
        <v>14514000</v>
      </c>
      <c r="H181" s="27">
        <v>286000</v>
      </c>
      <c r="I181" s="27">
        <v>74172</v>
      </c>
      <c r="J181" s="27">
        <v>211828</v>
      </c>
      <c r="K181" s="27">
        <v>2846000</v>
      </c>
      <c r="L181" s="27">
        <v>848313</v>
      </c>
      <c r="M181" s="27">
        <v>1997687</v>
      </c>
      <c r="N181" s="27">
        <v>3414000</v>
      </c>
      <c r="O181" s="27">
        <v>7968000</v>
      </c>
      <c r="P181" s="27">
        <v>0</v>
      </c>
      <c r="Q181" s="56"/>
    </row>
    <row r="182" spans="1:17" ht="45.75" customHeight="1">
      <c r="A182" s="53"/>
      <c r="B182" s="53"/>
      <c r="C182" s="53"/>
      <c r="D182" s="59"/>
      <c r="E182" s="16" t="s">
        <v>8</v>
      </c>
      <c r="F182" s="14"/>
      <c r="G182" s="27">
        <v>0</v>
      </c>
      <c r="H182" s="27">
        <v>0</v>
      </c>
      <c r="I182" s="27">
        <v>799</v>
      </c>
      <c r="J182" s="27">
        <v>-799</v>
      </c>
      <c r="K182" s="27">
        <v>0</v>
      </c>
      <c r="L182" s="27">
        <v>848313</v>
      </c>
      <c r="M182" s="27">
        <v>-848313</v>
      </c>
      <c r="N182" s="27">
        <v>-3415200</v>
      </c>
      <c r="O182" s="27">
        <v>3415200</v>
      </c>
      <c r="P182" s="27">
        <v>0</v>
      </c>
      <c r="Q182" s="56"/>
    </row>
    <row r="183" spans="1:17" ht="45.75" customHeight="1">
      <c r="A183" s="53" t="s">
        <v>60</v>
      </c>
      <c r="B183" s="53" t="s">
        <v>61</v>
      </c>
      <c r="C183" s="53" t="s">
        <v>171</v>
      </c>
      <c r="D183" s="59" t="s">
        <v>167</v>
      </c>
      <c r="E183" s="16" t="s">
        <v>6</v>
      </c>
      <c r="F183" s="12" t="s">
        <v>234</v>
      </c>
      <c r="G183" s="27">
        <v>1146000</v>
      </c>
      <c r="H183" s="27">
        <v>0</v>
      </c>
      <c r="I183" s="27">
        <v>0</v>
      </c>
      <c r="J183" s="27">
        <v>0</v>
      </c>
      <c r="K183" s="27">
        <v>714000</v>
      </c>
      <c r="L183" s="27">
        <v>0</v>
      </c>
      <c r="M183" s="27">
        <v>714000</v>
      </c>
      <c r="N183" s="27">
        <v>432000</v>
      </c>
      <c r="O183" s="27">
        <v>0</v>
      </c>
      <c r="P183" s="27">
        <v>0</v>
      </c>
      <c r="Q183" s="56" t="s">
        <v>59</v>
      </c>
    </row>
    <row r="184" spans="1:17" ht="45.75" customHeight="1">
      <c r="A184" s="53"/>
      <c r="B184" s="53"/>
      <c r="C184" s="53"/>
      <c r="D184" s="59"/>
      <c r="E184" s="16" t="s">
        <v>7</v>
      </c>
      <c r="F184" s="12" t="s">
        <v>234</v>
      </c>
      <c r="G184" s="27">
        <v>1146000</v>
      </c>
      <c r="H184" s="27">
        <v>0</v>
      </c>
      <c r="I184" s="27">
        <v>0</v>
      </c>
      <c r="J184" s="27">
        <v>0</v>
      </c>
      <c r="K184" s="27">
        <v>428000</v>
      </c>
      <c r="L184" s="27">
        <v>229504</v>
      </c>
      <c r="M184" s="27">
        <v>198496</v>
      </c>
      <c r="N184" s="27">
        <v>216000</v>
      </c>
      <c r="O184" s="27">
        <v>502000</v>
      </c>
      <c r="P184" s="27">
        <v>0</v>
      </c>
      <c r="Q184" s="56"/>
    </row>
    <row r="185" spans="1:17" ht="45.75" customHeight="1">
      <c r="A185" s="53"/>
      <c r="B185" s="53"/>
      <c r="C185" s="53"/>
      <c r="D185" s="59"/>
      <c r="E185" s="16" t="s">
        <v>8</v>
      </c>
      <c r="F185" s="14"/>
      <c r="G185" s="27">
        <v>0</v>
      </c>
      <c r="H185" s="27">
        <v>0</v>
      </c>
      <c r="I185" s="27">
        <v>0</v>
      </c>
      <c r="J185" s="27">
        <v>0</v>
      </c>
      <c r="K185" s="27">
        <f>K184-K183</f>
        <v>-286000</v>
      </c>
      <c r="L185" s="27">
        <f>L184-L183</f>
        <v>229504</v>
      </c>
      <c r="M185" s="27">
        <f>M184-M183</f>
        <v>-515504</v>
      </c>
      <c r="N185" s="27">
        <f>N184-N183</f>
        <v>-216000</v>
      </c>
      <c r="O185" s="27">
        <f>O184-O183</f>
        <v>502000</v>
      </c>
      <c r="P185" s="27">
        <v>0</v>
      </c>
      <c r="Q185" s="56"/>
    </row>
    <row r="186" spans="1:17" ht="45.75" customHeight="1">
      <c r="A186" s="53" t="s">
        <v>284</v>
      </c>
      <c r="B186" s="53" t="s">
        <v>61</v>
      </c>
      <c r="C186" s="53" t="s">
        <v>172</v>
      </c>
      <c r="D186" s="59" t="s">
        <v>167</v>
      </c>
      <c r="E186" s="16" t="s">
        <v>6</v>
      </c>
      <c r="F186" s="30"/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56" t="s">
        <v>237</v>
      </c>
    </row>
    <row r="187" spans="1:17" ht="45.75" customHeight="1">
      <c r="A187" s="53"/>
      <c r="B187" s="53"/>
      <c r="C187" s="53"/>
      <c r="D187" s="59"/>
      <c r="E187" s="16" t="s">
        <v>7</v>
      </c>
      <c r="F187" s="12" t="s">
        <v>264</v>
      </c>
      <c r="G187" s="27">
        <v>2733000</v>
      </c>
      <c r="H187" s="27">
        <v>0</v>
      </c>
      <c r="I187" s="27">
        <v>0</v>
      </c>
      <c r="J187" s="27">
        <v>0</v>
      </c>
      <c r="K187" s="27">
        <v>714000</v>
      </c>
      <c r="L187" s="27">
        <v>200447</v>
      </c>
      <c r="M187" s="27">
        <v>513553</v>
      </c>
      <c r="N187" s="27">
        <v>1049000</v>
      </c>
      <c r="O187" s="27">
        <v>970000</v>
      </c>
      <c r="P187" s="27">
        <v>0</v>
      </c>
      <c r="Q187" s="56"/>
    </row>
    <row r="188" spans="1:17" ht="45.75" customHeight="1">
      <c r="A188" s="53"/>
      <c r="B188" s="53"/>
      <c r="C188" s="53"/>
      <c r="D188" s="59"/>
      <c r="E188" s="16" t="s">
        <v>8</v>
      </c>
      <c r="F188" s="14"/>
      <c r="G188" s="27">
        <v>2733000</v>
      </c>
      <c r="H188" s="27">
        <v>0</v>
      </c>
      <c r="I188" s="27">
        <v>0</v>
      </c>
      <c r="J188" s="27">
        <v>0</v>
      </c>
      <c r="K188" s="27">
        <v>714000</v>
      </c>
      <c r="L188" s="27">
        <v>200447</v>
      </c>
      <c r="M188" s="27">
        <v>513553</v>
      </c>
      <c r="N188" s="27">
        <v>1049000</v>
      </c>
      <c r="O188" s="27">
        <v>970000</v>
      </c>
      <c r="P188" s="27">
        <v>0</v>
      </c>
      <c r="Q188" s="56"/>
    </row>
    <row r="189" spans="1:17" ht="45.75" customHeight="1">
      <c r="A189" s="53" t="s">
        <v>284</v>
      </c>
      <c r="B189" s="53" t="s">
        <v>61</v>
      </c>
      <c r="C189" s="53" t="s">
        <v>286</v>
      </c>
      <c r="D189" s="59" t="s">
        <v>167</v>
      </c>
      <c r="E189" s="16" t="s">
        <v>6</v>
      </c>
      <c r="F189" s="12" t="s">
        <v>233</v>
      </c>
      <c r="G189" s="27">
        <v>6775000</v>
      </c>
      <c r="H189" s="27">
        <v>3272000</v>
      </c>
      <c r="I189" s="27">
        <v>2332894</v>
      </c>
      <c r="J189" s="27">
        <v>939106</v>
      </c>
      <c r="K189" s="27">
        <v>1401000</v>
      </c>
      <c r="L189" s="27">
        <v>0</v>
      </c>
      <c r="M189" s="27">
        <v>1401000</v>
      </c>
      <c r="N189" s="27">
        <v>2102000</v>
      </c>
      <c r="O189" s="27">
        <v>0</v>
      </c>
      <c r="P189" s="27">
        <v>0</v>
      </c>
      <c r="Q189" s="56" t="s">
        <v>235</v>
      </c>
    </row>
    <row r="190" spans="1:17" ht="45.75" customHeight="1">
      <c r="A190" s="53"/>
      <c r="B190" s="53"/>
      <c r="C190" s="53"/>
      <c r="D190" s="59"/>
      <c r="E190" s="16" t="s">
        <v>7</v>
      </c>
      <c r="F190" s="12" t="s">
        <v>233</v>
      </c>
      <c r="G190" s="27">
        <v>6775000</v>
      </c>
      <c r="H190" s="27">
        <v>3272000</v>
      </c>
      <c r="I190" s="27">
        <v>3267610</v>
      </c>
      <c r="J190" s="27">
        <v>4380</v>
      </c>
      <c r="K190" s="27">
        <v>2790000</v>
      </c>
      <c r="L190" s="27">
        <v>401167</v>
      </c>
      <c r="M190" s="27">
        <v>2388833</v>
      </c>
      <c r="N190" s="27">
        <v>713000</v>
      </c>
      <c r="O190" s="27">
        <v>0</v>
      </c>
      <c r="P190" s="27">
        <v>0</v>
      </c>
      <c r="Q190" s="56"/>
    </row>
    <row r="191" spans="1:17" ht="45.75" customHeight="1">
      <c r="A191" s="53"/>
      <c r="B191" s="53"/>
      <c r="C191" s="53"/>
      <c r="D191" s="59"/>
      <c r="E191" s="16" t="s">
        <v>8</v>
      </c>
      <c r="F191" s="14"/>
      <c r="G191" s="27">
        <v>0</v>
      </c>
      <c r="H191" s="27">
        <v>0</v>
      </c>
      <c r="I191" s="27">
        <v>934716</v>
      </c>
      <c r="J191" s="27">
        <v>-934726</v>
      </c>
      <c r="K191" s="27">
        <v>1389000</v>
      </c>
      <c r="L191" s="27">
        <v>401167</v>
      </c>
      <c r="M191" s="27">
        <v>987833</v>
      </c>
      <c r="N191" s="27">
        <v>-1389000</v>
      </c>
      <c r="O191" s="27">
        <v>0</v>
      </c>
      <c r="P191" s="27">
        <v>0</v>
      </c>
      <c r="Q191" s="56"/>
    </row>
    <row r="192" spans="1:17" ht="45.75" customHeight="1">
      <c r="A192" s="53" t="s">
        <v>284</v>
      </c>
      <c r="B192" s="53" t="s">
        <v>61</v>
      </c>
      <c r="C192" s="53" t="s">
        <v>285</v>
      </c>
      <c r="D192" s="59" t="s">
        <v>167</v>
      </c>
      <c r="E192" s="16" t="s">
        <v>6</v>
      </c>
      <c r="F192" s="12" t="s">
        <v>232</v>
      </c>
      <c r="G192" s="27">
        <v>1846000</v>
      </c>
      <c r="H192" s="27">
        <v>143000</v>
      </c>
      <c r="I192" s="27">
        <v>1860</v>
      </c>
      <c r="J192" s="27">
        <v>141140</v>
      </c>
      <c r="K192" s="27">
        <v>682000</v>
      </c>
      <c r="L192" s="27">
        <v>0</v>
      </c>
      <c r="M192" s="27">
        <v>682000</v>
      </c>
      <c r="N192" s="27">
        <v>1021000</v>
      </c>
      <c r="O192" s="27">
        <v>0</v>
      </c>
      <c r="P192" s="27">
        <v>0</v>
      </c>
      <c r="Q192" s="56" t="s">
        <v>236</v>
      </c>
    </row>
    <row r="193" spans="1:17" ht="45.75" customHeight="1">
      <c r="A193" s="53"/>
      <c r="B193" s="53"/>
      <c r="C193" s="53"/>
      <c r="D193" s="59"/>
      <c r="E193" s="16" t="s">
        <v>7</v>
      </c>
      <c r="F193" s="12" t="s">
        <v>232</v>
      </c>
      <c r="G193" s="27">
        <v>1846000</v>
      </c>
      <c r="H193" s="27">
        <v>143000</v>
      </c>
      <c r="I193" s="27">
        <v>2500</v>
      </c>
      <c r="J193" s="27">
        <v>140500</v>
      </c>
      <c r="K193" s="27">
        <v>682000</v>
      </c>
      <c r="L193" s="27">
        <v>56996</v>
      </c>
      <c r="M193" s="27">
        <v>625004</v>
      </c>
      <c r="N193" s="27">
        <v>1021000</v>
      </c>
      <c r="O193" s="27">
        <v>0</v>
      </c>
      <c r="P193" s="27">
        <v>0</v>
      </c>
      <c r="Q193" s="56"/>
    </row>
    <row r="194" spans="1:17" ht="45.75" customHeight="1">
      <c r="A194" s="53"/>
      <c r="B194" s="53"/>
      <c r="C194" s="53"/>
      <c r="D194" s="59"/>
      <c r="E194" s="16" t="s">
        <v>8</v>
      </c>
      <c r="F194" s="14"/>
      <c r="G194" s="27">
        <v>0</v>
      </c>
      <c r="H194" s="27">
        <v>0</v>
      </c>
      <c r="I194" s="27">
        <v>640</v>
      </c>
      <c r="J194" s="27">
        <v>-640</v>
      </c>
      <c r="K194" s="27">
        <v>0</v>
      </c>
      <c r="L194" s="27">
        <v>56996</v>
      </c>
      <c r="M194" s="27">
        <v>-56996</v>
      </c>
      <c r="N194" s="27">
        <v>0</v>
      </c>
      <c r="O194" s="27">
        <v>0</v>
      </c>
      <c r="P194" s="27">
        <v>0</v>
      </c>
      <c r="Q194" s="56"/>
    </row>
    <row r="195" spans="1:17" ht="45.75" customHeight="1">
      <c r="A195" s="53" t="s">
        <v>284</v>
      </c>
      <c r="B195" s="53" t="s">
        <v>61</v>
      </c>
      <c r="C195" s="53" t="s">
        <v>290</v>
      </c>
      <c r="D195" s="59" t="s">
        <v>167</v>
      </c>
      <c r="E195" s="16" t="s">
        <v>6</v>
      </c>
      <c r="F195" s="12" t="s">
        <v>317</v>
      </c>
      <c r="G195" s="47">
        <v>16800000</v>
      </c>
      <c r="H195" s="47">
        <v>625000</v>
      </c>
      <c r="I195" s="47">
        <v>254391</v>
      </c>
      <c r="J195" s="47">
        <v>370609</v>
      </c>
      <c r="K195" s="47">
        <v>8247500</v>
      </c>
      <c r="L195" s="47">
        <v>0</v>
      </c>
      <c r="M195" s="47">
        <v>8247500</v>
      </c>
      <c r="N195" s="47">
        <v>4800000</v>
      </c>
      <c r="O195" s="47">
        <v>3127500</v>
      </c>
      <c r="P195" s="47">
        <v>0</v>
      </c>
      <c r="Q195" s="82" t="s">
        <v>305</v>
      </c>
    </row>
    <row r="196" spans="1:17" ht="45.75" customHeight="1">
      <c r="A196" s="53"/>
      <c r="B196" s="53"/>
      <c r="C196" s="53"/>
      <c r="D196" s="59"/>
      <c r="E196" s="16" t="s">
        <v>7</v>
      </c>
      <c r="F196" s="12" t="s">
        <v>317</v>
      </c>
      <c r="G196" s="47">
        <v>17811000</v>
      </c>
      <c r="H196" s="47">
        <v>625000</v>
      </c>
      <c r="I196" s="47">
        <v>254391</v>
      </c>
      <c r="J196" s="47">
        <v>370609</v>
      </c>
      <c r="K196" s="47">
        <v>8247500</v>
      </c>
      <c r="L196" s="47">
        <v>101593</v>
      </c>
      <c r="M196" s="47">
        <v>8145907</v>
      </c>
      <c r="N196" s="47">
        <v>3338750</v>
      </c>
      <c r="O196" s="47">
        <v>5599750</v>
      </c>
      <c r="P196" s="47">
        <v>0</v>
      </c>
      <c r="Q196" s="82"/>
    </row>
    <row r="197" spans="1:17" ht="45.75" customHeight="1">
      <c r="A197" s="53"/>
      <c r="B197" s="53"/>
      <c r="C197" s="53"/>
      <c r="D197" s="59"/>
      <c r="E197" s="16" t="s">
        <v>8</v>
      </c>
      <c r="F197" s="18"/>
      <c r="G197" s="48">
        <v>1011000</v>
      </c>
      <c r="H197" s="48">
        <v>0</v>
      </c>
      <c r="I197" s="48">
        <v>0</v>
      </c>
      <c r="J197" s="48">
        <v>0</v>
      </c>
      <c r="K197" s="48">
        <v>0</v>
      </c>
      <c r="L197" s="48">
        <v>101593</v>
      </c>
      <c r="M197" s="48">
        <v>-101593</v>
      </c>
      <c r="N197" s="48">
        <v>-1461250</v>
      </c>
      <c r="O197" s="48">
        <v>2472250</v>
      </c>
      <c r="P197" s="48">
        <f>P196-P195</f>
        <v>0</v>
      </c>
      <c r="Q197" s="82"/>
    </row>
    <row r="198" spans="1:17" ht="45.75" customHeight="1">
      <c r="A198" s="86" t="s">
        <v>306</v>
      </c>
      <c r="B198" s="86" t="s">
        <v>307</v>
      </c>
      <c r="C198" s="86" t="s">
        <v>308</v>
      </c>
      <c r="D198" s="59" t="s">
        <v>314</v>
      </c>
      <c r="E198" s="16" t="s">
        <v>6</v>
      </c>
      <c r="F198" s="49" t="s">
        <v>318</v>
      </c>
      <c r="G198" s="50">
        <v>6600000</v>
      </c>
      <c r="H198" s="51">
        <v>2807000</v>
      </c>
      <c r="I198" s="51">
        <v>2333000</v>
      </c>
      <c r="J198" s="50">
        <v>474000</v>
      </c>
      <c r="K198" s="51">
        <v>1193000</v>
      </c>
      <c r="L198" s="51">
        <v>160000</v>
      </c>
      <c r="M198" s="50">
        <v>1033000</v>
      </c>
      <c r="N198" s="51">
        <v>2600000</v>
      </c>
      <c r="O198" s="50">
        <v>0</v>
      </c>
      <c r="P198" s="50">
        <v>0</v>
      </c>
      <c r="Q198" s="88" t="s">
        <v>315</v>
      </c>
    </row>
    <row r="199" spans="1:17" ht="45.75" customHeight="1">
      <c r="A199" s="87"/>
      <c r="B199" s="87"/>
      <c r="C199" s="87"/>
      <c r="D199" s="59"/>
      <c r="E199" s="16" t="s">
        <v>7</v>
      </c>
      <c r="F199" s="46" t="s">
        <v>318</v>
      </c>
      <c r="G199" s="8">
        <v>6600000</v>
      </c>
      <c r="H199" s="45">
        <v>2807000</v>
      </c>
      <c r="I199" s="45">
        <v>2709000</v>
      </c>
      <c r="J199" s="8">
        <v>98000</v>
      </c>
      <c r="K199" s="45">
        <v>1193000</v>
      </c>
      <c r="L199" s="45">
        <v>160000</v>
      </c>
      <c r="M199" s="8">
        <v>1033000</v>
      </c>
      <c r="N199" s="45">
        <v>2600000</v>
      </c>
      <c r="O199" s="8">
        <v>0</v>
      </c>
      <c r="P199" s="8">
        <v>0</v>
      </c>
      <c r="Q199" s="88"/>
    </row>
    <row r="200" spans="1:17" ht="45.75" customHeight="1">
      <c r="A200" s="87"/>
      <c r="B200" s="87"/>
      <c r="C200" s="87"/>
      <c r="D200" s="59"/>
      <c r="E200" s="16" t="s">
        <v>8</v>
      </c>
      <c r="F200" s="46"/>
      <c r="G200" s="9">
        <v>0</v>
      </c>
      <c r="H200" s="9">
        <v>0</v>
      </c>
      <c r="I200" s="9">
        <v>376000</v>
      </c>
      <c r="J200" s="9">
        <v>-376000</v>
      </c>
      <c r="K200" s="9">
        <v>0</v>
      </c>
      <c r="L200" s="9">
        <v>0</v>
      </c>
      <c r="M200" s="9">
        <v>0</v>
      </c>
      <c r="N200" s="9">
        <v>0</v>
      </c>
      <c r="O200" s="9">
        <f>O199-O198</f>
        <v>0</v>
      </c>
      <c r="P200" s="9">
        <f>P199-P198</f>
        <v>0</v>
      </c>
      <c r="Q200" s="88"/>
    </row>
    <row r="201" spans="1:17" ht="45.75" customHeight="1">
      <c r="A201" s="86" t="s">
        <v>306</v>
      </c>
      <c r="B201" s="86" t="s">
        <v>307</v>
      </c>
      <c r="C201" s="86" t="s">
        <v>309</v>
      </c>
      <c r="D201" s="59" t="s">
        <v>314</v>
      </c>
      <c r="E201" s="16" t="s">
        <v>6</v>
      </c>
      <c r="F201" s="46" t="s">
        <v>320</v>
      </c>
      <c r="G201" s="8">
        <v>494000</v>
      </c>
      <c r="H201" s="8">
        <v>0</v>
      </c>
      <c r="I201" s="8">
        <v>0</v>
      </c>
      <c r="J201" s="8">
        <v>0</v>
      </c>
      <c r="K201" s="8">
        <v>494000</v>
      </c>
      <c r="L201" s="8">
        <v>0</v>
      </c>
      <c r="M201" s="8">
        <v>494000</v>
      </c>
      <c r="N201" s="8">
        <v>0</v>
      </c>
      <c r="O201" s="8">
        <v>0</v>
      </c>
      <c r="P201" s="8">
        <v>0</v>
      </c>
      <c r="Q201" s="88" t="s">
        <v>316</v>
      </c>
    </row>
    <row r="202" spans="1:17" ht="45.75" customHeight="1">
      <c r="A202" s="86"/>
      <c r="B202" s="86"/>
      <c r="C202" s="86"/>
      <c r="D202" s="59"/>
      <c r="E202" s="16" t="s">
        <v>7</v>
      </c>
      <c r="F202" s="46" t="s">
        <v>320</v>
      </c>
      <c r="G202" s="8">
        <v>494000</v>
      </c>
      <c r="H202" s="8">
        <v>0</v>
      </c>
      <c r="I202" s="8">
        <v>0</v>
      </c>
      <c r="J202" s="8">
        <v>0</v>
      </c>
      <c r="K202" s="8">
        <v>494000</v>
      </c>
      <c r="L202" s="8">
        <v>0</v>
      </c>
      <c r="M202" s="8">
        <v>494000</v>
      </c>
      <c r="N202" s="8">
        <v>0</v>
      </c>
      <c r="O202" s="8">
        <v>0</v>
      </c>
      <c r="P202" s="8">
        <v>0</v>
      </c>
      <c r="Q202" s="88"/>
    </row>
    <row r="203" spans="1:17" ht="45.75" customHeight="1">
      <c r="A203" s="86"/>
      <c r="B203" s="86"/>
      <c r="C203" s="86"/>
      <c r="D203" s="59"/>
      <c r="E203" s="16" t="s">
        <v>8</v>
      </c>
      <c r="F203" s="46"/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f>O202-O201</f>
        <v>0</v>
      </c>
      <c r="P203" s="9">
        <f>P202-P201</f>
        <v>0</v>
      </c>
      <c r="Q203" s="88"/>
    </row>
    <row r="204" spans="1:17" ht="45.75" customHeight="1">
      <c r="A204" s="86" t="s">
        <v>306</v>
      </c>
      <c r="B204" s="86" t="s">
        <v>307</v>
      </c>
      <c r="C204" s="86" t="s">
        <v>310</v>
      </c>
      <c r="D204" s="59" t="s">
        <v>314</v>
      </c>
      <c r="E204" s="16" t="s">
        <v>6</v>
      </c>
      <c r="F204" s="46" t="s">
        <v>321</v>
      </c>
      <c r="G204" s="8">
        <v>3087000</v>
      </c>
      <c r="H204" s="8">
        <v>0</v>
      </c>
      <c r="I204" s="8">
        <v>0</v>
      </c>
      <c r="J204" s="8">
        <v>0</v>
      </c>
      <c r="K204" s="8">
        <v>3087000</v>
      </c>
      <c r="L204" s="8">
        <v>0</v>
      </c>
      <c r="M204" s="8">
        <v>3087000</v>
      </c>
      <c r="N204" s="8">
        <v>0</v>
      </c>
      <c r="O204" s="8">
        <v>0</v>
      </c>
      <c r="P204" s="8">
        <v>0</v>
      </c>
      <c r="Q204" s="88" t="s">
        <v>316</v>
      </c>
    </row>
    <row r="205" spans="1:17" ht="45.75" customHeight="1">
      <c r="A205" s="86"/>
      <c r="B205" s="86"/>
      <c r="C205" s="86"/>
      <c r="D205" s="59"/>
      <c r="E205" s="16" t="s">
        <v>7</v>
      </c>
      <c r="F205" s="46" t="s">
        <v>321</v>
      </c>
      <c r="G205" s="8">
        <v>3087000</v>
      </c>
      <c r="H205" s="8">
        <v>0</v>
      </c>
      <c r="I205" s="8">
        <v>0</v>
      </c>
      <c r="J205" s="8">
        <v>0</v>
      </c>
      <c r="K205" s="8">
        <v>3087000</v>
      </c>
      <c r="L205" s="8">
        <v>0</v>
      </c>
      <c r="M205" s="8">
        <v>3087000</v>
      </c>
      <c r="N205" s="8">
        <v>0</v>
      </c>
      <c r="O205" s="8">
        <v>0</v>
      </c>
      <c r="P205" s="8">
        <v>0</v>
      </c>
      <c r="Q205" s="88"/>
    </row>
    <row r="206" spans="1:17" ht="45.75" customHeight="1">
      <c r="A206" s="86"/>
      <c r="B206" s="86"/>
      <c r="C206" s="86"/>
      <c r="D206" s="59"/>
      <c r="E206" s="16" t="s">
        <v>8</v>
      </c>
      <c r="F206" s="46"/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f>O205-O204</f>
        <v>0</v>
      </c>
      <c r="P206" s="9">
        <f>P205-P204</f>
        <v>0</v>
      </c>
      <c r="Q206" s="88"/>
    </row>
    <row r="207" spans="1:17" ht="45.75" customHeight="1">
      <c r="A207" s="86" t="s">
        <v>306</v>
      </c>
      <c r="B207" s="86" t="s">
        <v>311</v>
      </c>
      <c r="C207" s="86" t="s">
        <v>312</v>
      </c>
      <c r="D207" s="59" t="s">
        <v>314</v>
      </c>
      <c r="E207" s="16" t="s">
        <v>6</v>
      </c>
      <c r="F207" s="46" t="s">
        <v>322</v>
      </c>
      <c r="G207" s="8">
        <v>1476000</v>
      </c>
      <c r="H207" s="8">
        <v>0</v>
      </c>
      <c r="I207" s="8">
        <v>0</v>
      </c>
      <c r="J207" s="8">
        <v>0</v>
      </c>
      <c r="K207" s="8">
        <v>1476000</v>
      </c>
      <c r="L207" s="8">
        <v>0</v>
      </c>
      <c r="M207" s="8">
        <v>1476000</v>
      </c>
      <c r="N207" s="8">
        <v>0</v>
      </c>
      <c r="O207" s="8">
        <v>0</v>
      </c>
      <c r="P207" s="8">
        <v>0</v>
      </c>
      <c r="Q207" s="88" t="s">
        <v>316</v>
      </c>
    </row>
    <row r="208" spans="1:17" ht="45.75" customHeight="1">
      <c r="A208" s="86"/>
      <c r="B208" s="86"/>
      <c r="C208" s="86"/>
      <c r="D208" s="59"/>
      <c r="E208" s="16" t="s">
        <v>7</v>
      </c>
      <c r="F208" s="46" t="s">
        <v>322</v>
      </c>
      <c r="G208" s="8">
        <v>1476000</v>
      </c>
      <c r="H208" s="8">
        <v>0</v>
      </c>
      <c r="I208" s="8">
        <v>0</v>
      </c>
      <c r="J208" s="8">
        <v>0</v>
      </c>
      <c r="K208" s="8">
        <v>1476000</v>
      </c>
      <c r="L208" s="8">
        <v>0</v>
      </c>
      <c r="M208" s="8">
        <v>1476000</v>
      </c>
      <c r="N208" s="8">
        <v>0</v>
      </c>
      <c r="O208" s="8">
        <v>0</v>
      </c>
      <c r="P208" s="8">
        <v>0</v>
      </c>
      <c r="Q208" s="88"/>
    </row>
    <row r="209" spans="1:17" ht="45.75" customHeight="1">
      <c r="A209" s="86"/>
      <c r="B209" s="86"/>
      <c r="C209" s="86"/>
      <c r="D209" s="59"/>
      <c r="E209" s="16" t="s">
        <v>8</v>
      </c>
      <c r="F209" s="46"/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f>O208-O207</f>
        <v>0</v>
      </c>
      <c r="P209" s="9">
        <f>P208-P207</f>
        <v>0</v>
      </c>
      <c r="Q209" s="88"/>
    </row>
    <row r="210" spans="1:17" ht="45.75" customHeight="1">
      <c r="A210" s="86" t="s">
        <v>306</v>
      </c>
      <c r="B210" s="86" t="s">
        <v>311</v>
      </c>
      <c r="C210" s="86" t="s">
        <v>313</v>
      </c>
      <c r="D210" s="59" t="s">
        <v>314</v>
      </c>
      <c r="E210" s="16" t="s">
        <v>6</v>
      </c>
      <c r="F210" s="46" t="s">
        <v>323</v>
      </c>
      <c r="G210" s="8">
        <v>5012000</v>
      </c>
      <c r="H210" s="8">
        <v>0</v>
      </c>
      <c r="I210" s="8">
        <v>0</v>
      </c>
      <c r="J210" s="8">
        <v>0</v>
      </c>
      <c r="K210" s="8">
        <v>5012000</v>
      </c>
      <c r="L210" s="8">
        <v>0</v>
      </c>
      <c r="M210" s="8">
        <v>5012000</v>
      </c>
      <c r="N210" s="8">
        <v>0</v>
      </c>
      <c r="O210" s="8">
        <v>0</v>
      </c>
      <c r="P210" s="8">
        <v>0</v>
      </c>
      <c r="Q210" s="88" t="s">
        <v>316</v>
      </c>
    </row>
    <row r="211" spans="1:17" ht="45.75" customHeight="1">
      <c r="A211" s="86"/>
      <c r="B211" s="86"/>
      <c r="C211" s="86"/>
      <c r="D211" s="59"/>
      <c r="E211" s="16" t="s">
        <v>7</v>
      </c>
      <c r="F211" s="46" t="s">
        <v>323</v>
      </c>
      <c r="G211" s="8">
        <v>5012000</v>
      </c>
      <c r="H211" s="8">
        <v>0</v>
      </c>
      <c r="I211" s="8">
        <v>0</v>
      </c>
      <c r="J211" s="8">
        <v>0</v>
      </c>
      <c r="K211" s="8">
        <v>5012000</v>
      </c>
      <c r="L211" s="8">
        <v>0</v>
      </c>
      <c r="M211" s="8">
        <v>5012000</v>
      </c>
      <c r="N211" s="8">
        <v>0</v>
      </c>
      <c r="O211" s="8">
        <v>0</v>
      </c>
      <c r="P211" s="8">
        <v>0</v>
      </c>
      <c r="Q211" s="88"/>
    </row>
    <row r="212" spans="1:17" ht="45.75" customHeight="1">
      <c r="A212" s="86"/>
      <c r="B212" s="86"/>
      <c r="C212" s="86"/>
      <c r="D212" s="59"/>
      <c r="E212" s="16" t="s">
        <v>8</v>
      </c>
      <c r="F212" s="46"/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f>O211-O210</f>
        <v>0</v>
      </c>
      <c r="P212" s="9">
        <f>P211-P210</f>
        <v>0</v>
      </c>
      <c r="Q212" s="88"/>
    </row>
    <row r="213" spans="1:17" ht="45.75" customHeight="1">
      <c r="A213" s="83" t="s">
        <v>62</v>
      </c>
      <c r="B213" s="83" t="s">
        <v>63</v>
      </c>
      <c r="C213" s="83" t="s">
        <v>64</v>
      </c>
      <c r="D213" s="85" t="s">
        <v>173</v>
      </c>
      <c r="E213" s="16" t="s">
        <v>6</v>
      </c>
      <c r="F213" s="14"/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56" t="s">
        <v>215</v>
      </c>
    </row>
    <row r="214" spans="1:17" ht="45.75" customHeight="1">
      <c r="A214" s="84"/>
      <c r="B214" s="84"/>
      <c r="C214" s="84"/>
      <c r="D214" s="85"/>
      <c r="E214" s="16" t="s">
        <v>7</v>
      </c>
      <c r="F214" s="14" t="s">
        <v>265</v>
      </c>
      <c r="G214" s="27">
        <v>2250000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1400000</v>
      </c>
      <c r="O214" s="27">
        <v>850000</v>
      </c>
      <c r="P214" s="27">
        <v>0</v>
      </c>
      <c r="Q214" s="56"/>
    </row>
    <row r="215" spans="1:17" ht="45.75" customHeight="1">
      <c r="A215" s="84"/>
      <c r="B215" s="84"/>
      <c r="C215" s="84"/>
      <c r="D215" s="85"/>
      <c r="E215" s="16" t="s">
        <v>8</v>
      </c>
      <c r="F215" s="14"/>
      <c r="G215" s="27">
        <f>G214-G213</f>
        <v>2250000</v>
      </c>
      <c r="H215" s="27">
        <f aca="true" t="shared" si="36" ref="H215:P215">H214-H213</f>
        <v>0</v>
      </c>
      <c r="I215" s="27">
        <f t="shared" si="36"/>
        <v>0</v>
      </c>
      <c r="J215" s="27">
        <f t="shared" si="36"/>
        <v>0</v>
      </c>
      <c r="K215" s="27">
        <f t="shared" si="36"/>
        <v>0</v>
      </c>
      <c r="L215" s="27">
        <f t="shared" si="36"/>
        <v>0</v>
      </c>
      <c r="M215" s="27">
        <f t="shared" si="36"/>
        <v>0</v>
      </c>
      <c r="N215" s="27">
        <f t="shared" si="36"/>
        <v>1400000</v>
      </c>
      <c r="O215" s="27">
        <f t="shared" si="36"/>
        <v>850000</v>
      </c>
      <c r="P215" s="27">
        <f t="shared" si="36"/>
        <v>0</v>
      </c>
      <c r="Q215" s="56"/>
    </row>
    <row r="216" spans="1:17" ht="45.75" customHeight="1">
      <c r="A216" s="83" t="s">
        <v>62</v>
      </c>
      <c r="B216" s="83" t="s">
        <v>63</v>
      </c>
      <c r="C216" s="83" t="s">
        <v>65</v>
      </c>
      <c r="D216" s="85" t="s">
        <v>173</v>
      </c>
      <c r="E216" s="16" t="s">
        <v>6</v>
      </c>
      <c r="F216" s="14"/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56" t="s">
        <v>215</v>
      </c>
    </row>
    <row r="217" spans="1:17" ht="45.75" customHeight="1">
      <c r="A217" s="84"/>
      <c r="B217" s="84"/>
      <c r="C217" s="84"/>
      <c r="D217" s="85"/>
      <c r="E217" s="16" t="s">
        <v>7</v>
      </c>
      <c r="F217" s="14" t="s">
        <v>266</v>
      </c>
      <c r="G217" s="27">
        <v>2180000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1000000</v>
      </c>
      <c r="O217" s="27">
        <v>1180000</v>
      </c>
      <c r="P217" s="27">
        <v>0</v>
      </c>
      <c r="Q217" s="56"/>
    </row>
    <row r="218" spans="1:17" ht="45.75" customHeight="1">
      <c r="A218" s="84"/>
      <c r="B218" s="84"/>
      <c r="C218" s="84"/>
      <c r="D218" s="85"/>
      <c r="E218" s="16" t="s">
        <v>8</v>
      </c>
      <c r="F218" s="14"/>
      <c r="G218" s="27">
        <f>G217-G216</f>
        <v>2180000</v>
      </c>
      <c r="H218" s="27">
        <f aca="true" t="shared" si="37" ref="H218:P218">H217-H216</f>
        <v>0</v>
      </c>
      <c r="I218" s="27">
        <f t="shared" si="37"/>
        <v>0</v>
      </c>
      <c r="J218" s="27">
        <f t="shared" si="37"/>
        <v>0</v>
      </c>
      <c r="K218" s="27">
        <f t="shared" si="37"/>
        <v>0</v>
      </c>
      <c r="L218" s="27">
        <f t="shared" si="37"/>
        <v>0</v>
      </c>
      <c r="M218" s="27">
        <f t="shared" si="37"/>
        <v>0</v>
      </c>
      <c r="N218" s="27">
        <f t="shared" si="37"/>
        <v>1000000</v>
      </c>
      <c r="O218" s="27">
        <f t="shared" si="37"/>
        <v>1180000</v>
      </c>
      <c r="P218" s="27">
        <f t="shared" si="37"/>
        <v>0</v>
      </c>
      <c r="Q218" s="56"/>
    </row>
    <row r="219" spans="1:17" ht="45.75" customHeight="1">
      <c r="A219" s="53" t="s">
        <v>174</v>
      </c>
      <c r="B219" s="53" t="s">
        <v>175</v>
      </c>
      <c r="C219" s="53" t="s">
        <v>176</v>
      </c>
      <c r="D219" s="85" t="s">
        <v>177</v>
      </c>
      <c r="E219" s="16" t="s">
        <v>6</v>
      </c>
      <c r="F219" s="11" t="s">
        <v>230</v>
      </c>
      <c r="G219" s="27">
        <v>1990000</v>
      </c>
      <c r="H219" s="27">
        <v>560000</v>
      </c>
      <c r="I219" s="27">
        <v>138375</v>
      </c>
      <c r="J219" s="27">
        <f>H219-I219</f>
        <v>421625</v>
      </c>
      <c r="K219" s="27">
        <v>790000</v>
      </c>
      <c r="L219" s="27">
        <v>0</v>
      </c>
      <c r="M219" s="27">
        <f>K219-L219</f>
        <v>790000</v>
      </c>
      <c r="N219" s="27">
        <v>640000</v>
      </c>
      <c r="O219" s="27">
        <v>0</v>
      </c>
      <c r="P219" s="27">
        <v>0</v>
      </c>
      <c r="Q219" s="56" t="s">
        <v>216</v>
      </c>
    </row>
    <row r="220" spans="1:17" ht="45.75" customHeight="1">
      <c r="A220" s="63"/>
      <c r="B220" s="63"/>
      <c r="C220" s="63"/>
      <c r="D220" s="85"/>
      <c r="E220" s="16" t="s">
        <v>7</v>
      </c>
      <c r="F220" s="11" t="s">
        <v>231</v>
      </c>
      <c r="G220" s="27">
        <v>1990000</v>
      </c>
      <c r="H220" s="27">
        <v>560000</v>
      </c>
      <c r="I220" s="27">
        <v>138375</v>
      </c>
      <c r="J220" s="27">
        <f>H220-I220</f>
        <v>421625</v>
      </c>
      <c r="K220" s="27">
        <v>790000</v>
      </c>
      <c r="L220" s="27">
        <v>221774</v>
      </c>
      <c r="M220" s="27">
        <f>K220-L220</f>
        <v>568226</v>
      </c>
      <c r="N220" s="27">
        <v>640000</v>
      </c>
      <c r="O220" s="27">
        <v>0</v>
      </c>
      <c r="P220" s="27">
        <v>0</v>
      </c>
      <c r="Q220" s="56"/>
    </row>
    <row r="221" spans="1:17" ht="45.75" customHeight="1">
      <c r="A221" s="63"/>
      <c r="B221" s="63"/>
      <c r="C221" s="63"/>
      <c r="D221" s="85"/>
      <c r="E221" s="16" t="s">
        <v>8</v>
      </c>
      <c r="F221" s="14"/>
      <c r="G221" s="27">
        <f aca="true" t="shared" si="38" ref="G221:P221">G220-G219</f>
        <v>0</v>
      </c>
      <c r="H221" s="27">
        <f t="shared" si="38"/>
        <v>0</v>
      </c>
      <c r="I221" s="27">
        <f t="shared" si="38"/>
        <v>0</v>
      </c>
      <c r="J221" s="27">
        <f t="shared" si="38"/>
        <v>0</v>
      </c>
      <c r="K221" s="27">
        <f t="shared" si="38"/>
        <v>0</v>
      </c>
      <c r="L221" s="27">
        <f t="shared" si="38"/>
        <v>221774</v>
      </c>
      <c r="M221" s="27">
        <f t="shared" si="38"/>
        <v>-221774</v>
      </c>
      <c r="N221" s="27">
        <f t="shared" si="38"/>
        <v>0</v>
      </c>
      <c r="O221" s="27">
        <f t="shared" si="38"/>
        <v>0</v>
      </c>
      <c r="P221" s="27">
        <f t="shared" si="38"/>
        <v>0</v>
      </c>
      <c r="Q221" s="56"/>
    </row>
  </sheetData>
  <sheetProtection/>
  <mergeCells count="369">
    <mergeCell ref="D204:D206"/>
    <mergeCell ref="D207:D209"/>
    <mergeCell ref="D210:D212"/>
    <mergeCell ref="C201:C203"/>
    <mergeCell ref="A204:A206"/>
    <mergeCell ref="C207:C209"/>
    <mergeCell ref="A207:A209"/>
    <mergeCell ref="B207:B209"/>
    <mergeCell ref="Q198:Q200"/>
    <mergeCell ref="Q201:Q203"/>
    <mergeCell ref="Q204:Q206"/>
    <mergeCell ref="Q207:Q209"/>
    <mergeCell ref="A210:A212"/>
    <mergeCell ref="B210:B212"/>
    <mergeCell ref="C210:C212"/>
    <mergeCell ref="D198:D200"/>
    <mergeCell ref="D201:D203"/>
    <mergeCell ref="Q210:Q212"/>
    <mergeCell ref="A198:A200"/>
    <mergeCell ref="B198:B200"/>
    <mergeCell ref="C198:C200"/>
    <mergeCell ref="A201:A203"/>
    <mergeCell ref="B201:B203"/>
    <mergeCell ref="B204:B206"/>
    <mergeCell ref="C204:C206"/>
    <mergeCell ref="Q219:Q221"/>
    <mergeCell ref="D219:D221"/>
    <mergeCell ref="A219:A221"/>
    <mergeCell ref="B219:B221"/>
    <mergeCell ref="C219:C221"/>
    <mergeCell ref="D195:D197"/>
    <mergeCell ref="Q216:Q218"/>
    <mergeCell ref="Q213:Q215"/>
    <mergeCell ref="C216:C218"/>
    <mergeCell ref="A213:A215"/>
    <mergeCell ref="B213:B215"/>
    <mergeCell ref="C213:C215"/>
    <mergeCell ref="A216:A218"/>
    <mergeCell ref="B216:B218"/>
    <mergeCell ref="D213:D215"/>
    <mergeCell ref="D216:D218"/>
    <mergeCell ref="A168:A170"/>
    <mergeCell ref="B168:B170"/>
    <mergeCell ref="C168:C170"/>
    <mergeCell ref="A171:A173"/>
    <mergeCell ref="B171:B173"/>
    <mergeCell ref="C171:C173"/>
    <mergeCell ref="A174:A176"/>
    <mergeCell ref="B174:B176"/>
    <mergeCell ref="C174:C176"/>
    <mergeCell ref="A177:A179"/>
    <mergeCell ref="B177:B179"/>
    <mergeCell ref="C177:C179"/>
    <mergeCell ref="A180:A182"/>
    <mergeCell ref="B180:B182"/>
    <mergeCell ref="C180:C182"/>
    <mergeCell ref="A183:A185"/>
    <mergeCell ref="B183:B185"/>
    <mergeCell ref="C183:C185"/>
    <mergeCell ref="A186:A188"/>
    <mergeCell ref="B186:B188"/>
    <mergeCell ref="C186:C188"/>
    <mergeCell ref="A195:A197"/>
    <mergeCell ref="C195:C197"/>
    <mergeCell ref="A189:A191"/>
    <mergeCell ref="B189:B191"/>
    <mergeCell ref="C189:C191"/>
    <mergeCell ref="A192:A194"/>
    <mergeCell ref="B192:B194"/>
    <mergeCell ref="C192:C194"/>
    <mergeCell ref="B195:B197"/>
    <mergeCell ref="Q195:Q197"/>
    <mergeCell ref="Q186:Q188"/>
    <mergeCell ref="Q180:Q182"/>
    <mergeCell ref="Q183:Q185"/>
    <mergeCell ref="Q192:Q194"/>
    <mergeCell ref="Q174:Q176"/>
    <mergeCell ref="Q177:Q179"/>
    <mergeCell ref="D162:D164"/>
    <mergeCell ref="D168:D170"/>
    <mergeCell ref="D165:D167"/>
    <mergeCell ref="Q189:Q191"/>
    <mergeCell ref="Q168:Q170"/>
    <mergeCell ref="Q171:Q173"/>
    <mergeCell ref="D171:D173"/>
    <mergeCell ref="D174:D176"/>
    <mergeCell ref="D177:D179"/>
    <mergeCell ref="D180:D182"/>
    <mergeCell ref="D183:D185"/>
    <mergeCell ref="D186:D188"/>
    <mergeCell ref="D189:D191"/>
    <mergeCell ref="D192:D194"/>
    <mergeCell ref="O4:O5"/>
    <mergeCell ref="Q162:Q164"/>
    <mergeCell ref="Q165:Q167"/>
    <mergeCell ref="A162:A164"/>
    <mergeCell ref="B162:B164"/>
    <mergeCell ref="C162:C164"/>
    <mergeCell ref="A165:A167"/>
    <mergeCell ref="B165:B167"/>
    <mergeCell ref="C165:C167"/>
    <mergeCell ref="D159:D161"/>
    <mergeCell ref="A27:A29"/>
    <mergeCell ref="B27:B29"/>
    <mergeCell ref="A159:A161"/>
    <mergeCell ref="B126:B128"/>
    <mergeCell ref="B129:B131"/>
    <mergeCell ref="B132:B134"/>
    <mergeCell ref="B135:B137"/>
    <mergeCell ref="B138:B140"/>
    <mergeCell ref="A126:A128"/>
    <mergeCell ref="A129:A131"/>
    <mergeCell ref="D9:D11"/>
    <mergeCell ref="A2:Q2"/>
    <mergeCell ref="A4:C5"/>
    <mergeCell ref="D4:D5"/>
    <mergeCell ref="E4:E5"/>
    <mergeCell ref="F4:F5"/>
    <mergeCell ref="G4:G5"/>
    <mergeCell ref="H4:J4"/>
    <mergeCell ref="K4:M4"/>
    <mergeCell ref="N4:N5"/>
    <mergeCell ref="B12:B14"/>
    <mergeCell ref="C12:C14"/>
    <mergeCell ref="P4:P5"/>
    <mergeCell ref="Q4:Q5"/>
    <mergeCell ref="A6:C8"/>
    <mergeCell ref="D6:D8"/>
    <mergeCell ref="F6:F8"/>
    <mergeCell ref="A9:A11"/>
    <mergeCell ref="B9:B11"/>
    <mergeCell ref="C9:C11"/>
    <mergeCell ref="A132:A134"/>
    <mergeCell ref="A135:A137"/>
    <mergeCell ref="A138:A140"/>
    <mergeCell ref="C138:C140"/>
    <mergeCell ref="D126:D128"/>
    <mergeCell ref="D129:D131"/>
    <mergeCell ref="D132:D134"/>
    <mergeCell ref="D135:D137"/>
    <mergeCell ref="D138:D140"/>
    <mergeCell ref="A123:A125"/>
    <mergeCell ref="Q126:Q128"/>
    <mergeCell ref="Q129:Q131"/>
    <mergeCell ref="Q132:Q134"/>
    <mergeCell ref="Q135:Q137"/>
    <mergeCell ref="Q138:Q140"/>
    <mergeCell ref="C126:C128"/>
    <mergeCell ref="C129:C131"/>
    <mergeCell ref="C132:C134"/>
    <mergeCell ref="C135:C137"/>
    <mergeCell ref="B114:B116"/>
    <mergeCell ref="B111:B113"/>
    <mergeCell ref="A111:A113"/>
    <mergeCell ref="A114:A116"/>
    <mergeCell ref="A117:A119"/>
    <mergeCell ref="A120:A122"/>
    <mergeCell ref="D117:D119"/>
    <mergeCell ref="D120:D122"/>
    <mergeCell ref="D123:D125"/>
    <mergeCell ref="B123:B125"/>
    <mergeCell ref="B120:B122"/>
    <mergeCell ref="B117:B119"/>
    <mergeCell ref="Q114:Q116"/>
    <mergeCell ref="Q117:Q119"/>
    <mergeCell ref="Q120:Q122"/>
    <mergeCell ref="Q123:Q125"/>
    <mergeCell ref="C111:C113"/>
    <mergeCell ref="C114:C116"/>
    <mergeCell ref="C117:C119"/>
    <mergeCell ref="C120:C122"/>
    <mergeCell ref="C123:C125"/>
    <mergeCell ref="D114:D116"/>
    <mergeCell ref="Q111:Q113"/>
    <mergeCell ref="D111:D113"/>
    <mergeCell ref="Q99:Q101"/>
    <mergeCell ref="Q102:Q104"/>
    <mergeCell ref="Q105:Q107"/>
    <mergeCell ref="Q108:Q110"/>
    <mergeCell ref="A108:A110"/>
    <mergeCell ref="B108:B110"/>
    <mergeCell ref="C108:C110"/>
    <mergeCell ref="D99:D101"/>
    <mergeCell ref="D102:D104"/>
    <mergeCell ref="D105:D107"/>
    <mergeCell ref="D108:D110"/>
    <mergeCell ref="A102:A104"/>
    <mergeCell ref="B102:B104"/>
    <mergeCell ref="C102:C104"/>
    <mergeCell ref="A105:A107"/>
    <mergeCell ref="B105:B107"/>
    <mergeCell ref="C105:C107"/>
    <mergeCell ref="Q96:Q98"/>
    <mergeCell ref="A96:A98"/>
    <mergeCell ref="B96:B98"/>
    <mergeCell ref="C96:C98"/>
    <mergeCell ref="D96:D98"/>
    <mergeCell ref="A99:A101"/>
    <mergeCell ref="B99:B101"/>
    <mergeCell ref="C99:C101"/>
    <mergeCell ref="Q93:Q95"/>
    <mergeCell ref="D93:D95"/>
    <mergeCell ref="Q84:Q86"/>
    <mergeCell ref="Q87:Q89"/>
    <mergeCell ref="Q90:Q92"/>
    <mergeCell ref="D84:D86"/>
    <mergeCell ref="D87:D89"/>
    <mergeCell ref="D90:D92"/>
    <mergeCell ref="A93:A95"/>
    <mergeCell ref="B93:B95"/>
    <mergeCell ref="C93:C95"/>
    <mergeCell ref="A90:A92"/>
    <mergeCell ref="B90:B92"/>
    <mergeCell ref="C90:C92"/>
    <mergeCell ref="A84:A86"/>
    <mergeCell ref="B84:B86"/>
    <mergeCell ref="C84:C86"/>
    <mergeCell ref="A87:A89"/>
    <mergeCell ref="B87:B89"/>
    <mergeCell ref="C87:C89"/>
    <mergeCell ref="A75:A77"/>
    <mergeCell ref="B75:B77"/>
    <mergeCell ref="C75:C77"/>
    <mergeCell ref="D69:D71"/>
    <mergeCell ref="D72:D74"/>
    <mergeCell ref="D75:D77"/>
    <mergeCell ref="A81:A83"/>
    <mergeCell ref="B81:B83"/>
    <mergeCell ref="C81:C83"/>
    <mergeCell ref="A69:A71"/>
    <mergeCell ref="B69:B71"/>
    <mergeCell ref="C69:C71"/>
    <mergeCell ref="A72:A74"/>
    <mergeCell ref="B72:B74"/>
    <mergeCell ref="A78:A80"/>
    <mergeCell ref="B78:B80"/>
    <mergeCell ref="Q72:Q74"/>
    <mergeCell ref="Q81:Q83"/>
    <mergeCell ref="Q69:Q71"/>
    <mergeCell ref="Q78:Q80"/>
    <mergeCell ref="Q75:Q77"/>
    <mergeCell ref="C72:C74"/>
    <mergeCell ref="C78:C80"/>
    <mergeCell ref="D78:D80"/>
    <mergeCell ref="D81:D83"/>
    <mergeCell ref="Q60:Q62"/>
    <mergeCell ref="Q63:Q65"/>
    <mergeCell ref="A60:A62"/>
    <mergeCell ref="B60:B62"/>
    <mergeCell ref="C60:C62"/>
    <mergeCell ref="A63:A65"/>
    <mergeCell ref="B63:B65"/>
    <mergeCell ref="C63:C65"/>
    <mergeCell ref="D60:D62"/>
    <mergeCell ref="D63:D65"/>
    <mergeCell ref="Q54:Q56"/>
    <mergeCell ref="Q57:Q59"/>
    <mergeCell ref="A54:A56"/>
    <mergeCell ref="B54:B56"/>
    <mergeCell ref="C54:C56"/>
    <mergeCell ref="A57:A59"/>
    <mergeCell ref="B57:B59"/>
    <mergeCell ref="C57:C59"/>
    <mergeCell ref="D54:D56"/>
    <mergeCell ref="D57:D59"/>
    <mergeCell ref="Q51:Q53"/>
    <mergeCell ref="A51:A53"/>
    <mergeCell ref="B51:B53"/>
    <mergeCell ref="C51:C53"/>
    <mergeCell ref="D51:D53"/>
    <mergeCell ref="A45:A47"/>
    <mergeCell ref="B45:B47"/>
    <mergeCell ref="C45:C47"/>
    <mergeCell ref="A48:A50"/>
    <mergeCell ref="Q45:Q47"/>
    <mergeCell ref="C42:C44"/>
    <mergeCell ref="A33:A35"/>
    <mergeCell ref="B33:B35"/>
    <mergeCell ref="A36:A38"/>
    <mergeCell ref="B36:B38"/>
    <mergeCell ref="A39:A41"/>
    <mergeCell ref="B39:B41"/>
    <mergeCell ref="A42:A44"/>
    <mergeCell ref="B42:B44"/>
    <mergeCell ref="Q42:Q44"/>
    <mergeCell ref="D33:D35"/>
    <mergeCell ref="D36:D38"/>
    <mergeCell ref="D39:D41"/>
    <mergeCell ref="D42:D44"/>
    <mergeCell ref="Q36:Q38"/>
    <mergeCell ref="Q30:Q32"/>
    <mergeCell ref="A30:A32"/>
    <mergeCell ref="B30:B32"/>
    <mergeCell ref="C30:C32"/>
    <mergeCell ref="D30:D32"/>
    <mergeCell ref="Q33:Q35"/>
    <mergeCell ref="C33:C35"/>
    <mergeCell ref="Q12:Q14"/>
    <mergeCell ref="C18:C20"/>
    <mergeCell ref="A18:A20"/>
    <mergeCell ref="B18:B20"/>
    <mergeCell ref="D18:D20"/>
    <mergeCell ref="Q18:Q20"/>
    <mergeCell ref="D12:D14"/>
    <mergeCell ref="C15:C17"/>
    <mergeCell ref="D15:D17"/>
    <mergeCell ref="A12:A14"/>
    <mergeCell ref="B147:B149"/>
    <mergeCell ref="B150:B152"/>
    <mergeCell ref="A21:A23"/>
    <mergeCell ref="B21:B23"/>
    <mergeCell ref="C21:C23"/>
    <mergeCell ref="D21:D23"/>
    <mergeCell ref="D24:D26"/>
    <mergeCell ref="D27:D29"/>
    <mergeCell ref="C36:C38"/>
    <mergeCell ref="C39:C41"/>
    <mergeCell ref="A15:A17"/>
    <mergeCell ref="B15:B17"/>
    <mergeCell ref="Q15:Q17"/>
    <mergeCell ref="C24:C26"/>
    <mergeCell ref="Q24:Q26"/>
    <mergeCell ref="C27:C29"/>
    <mergeCell ref="Q27:Q29"/>
    <mergeCell ref="Q21:Q23"/>
    <mergeCell ref="A24:A26"/>
    <mergeCell ref="B24:B26"/>
    <mergeCell ref="Q144:Q146"/>
    <mergeCell ref="Q147:Q149"/>
    <mergeCell ref="Q153:Q155"/>
    <mergeCell ref="Q156:Q158"/>
    <mergeCell ref="Q141:Q143"/>
    <mergeCell ref="Q150:Q152"/>
    <mergeCell ref="C147:C149"/>
    <mergeCell ref="C153:C155"/>
    <mergeCell ref="C150:C152"/>
    <mergeCell ref="C156:C158"/>
    <mergeCell ref="C141:C143"/>
    <mergeCell ref="C144:C146"/>
    <mergeCell ref="D66:D68"/>
    <mergeCell ref="A153:A155"/>
    <mergeCell ref="D156:D158"/>
    <mergeCell ref="B141:B143"/>
    <mergeCell ref="B144:B146"/>
    <mergeCell ref="B153:B155"/>
    <mergeCell ref="B156:B158"/>
    <mergeCell ref="D141:D143"/>
    <mergeCell ref="D144:D146"/>
    <mergeCell ref="D147:D149"/>
    <mergeCell ref="B159:B161"/>
    <mergeCell ref="C159:C161"/>
    <mergeCell ref="A156:A158"/>
    <mergeCell ref="Q159:Q161"/>
    <mergeCell ref="A141:A143"/>
    <mergeCell ref="A144:A146"/>
    <mergeCell ref="A147:A149"/>
    <mergeCell ref="A150:A152"/>
    <mergeCell ref="D150:D152"/>
    <mergeCell ref="D153:D155"/>
    <mergeCell ref="Q66:Q68"/>
    <mergeCell ref="A66:A68"/>
    <mergeCell ref="B66:B68"/>
    <mergeCell ref="C66:C68"/>
    <mergeCell ref="Q39:Q41"/>
    <mergeCell ref="B48:B50"/>
    <mergeCell ref="C48:C50"/>
    <mergeCell ref="D45:D47"/>
    <mergeCell ref="D48:D50"/>
    <mergeCell ref="Q48:Q50"/>
  </mergeCells>
  <printOptions/>
  <pageMargins left="0.1968503937007874" right="0" top="0.31496062992125984" bottom="0.2362204724409449" header="0.31496062992125984" footer="0.1968503937007874"/>
  <pageSetup horizontalDpi="600" verticalDpi="600" orientation="landscape" pageOrder="overThenDown" paperSize="9" scale="69" r:id="rId1"/>
  <headerFooter alignWithMargins="0">
    <oddHeader>&amp;L&amp;C&amp;R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F3"/>
  <sheetViews>
    <sheetView zoomScalePageLayoutView="0" workbookViewId="0" topLeftCell="A1">
      <selection activeCell="D3" sqref="D3"/>
    </sheetView>
  </sheetViews>
  <sheetFormatPr defaultColWidth="8.88671875" defaultRowHeight="13.5"/>
  <sheetData>
    <row r="3" spans="3:6" ht="13.5">
      <c r="C3">
        <f>F3/D3/E3</f>
        <v>23529.41176470588</v>
      </c>
      <c r="D3">
        <v>8.5</v>
      </c>
      <c r="E3">
        <v>0.5</v>
      </c>
      <c r="F3">
        <v>100000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user</cp:lastModifiedBy>
  <cp:lastPrinted>2014-12-23T00:24:32Z</cp:lastPrinted>
  <dcterms:created xsi:type="dcterms:W3CDTF">2004-11-10T02:24:53Z</dcterms:created>
  <dcterms:modified xsi:type="dcterms:W3CDTF">2014-12-23T00:27:51Z</dcterms:modified>
  <cp:category/>
  <cp:version/>
  <cp:contentType/>
  <cp:contentStatus/>
</cp:coreProperties>
</file>